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2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3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4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5.xml" ContentType="application/vnd.openxmlformats-officedocument.drawing+xml"/>
  <Override PartName="/xl/charts/chart38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9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6.xml" ContentType="application/vnd.openxmlformats-officedocument.drawing+xml"/>
  <Override PartName="/xl/charts/chart4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4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7.xml" ContentType="application/vnd.openxmlformats-officedocument.drawing+xml"/>
  <Override PartName="/xl/charts/chart54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55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drawings/drawing8.xml" ContentType="application/vnd.openxmlformats-officedocument.drawing+xml"/>
  <Override PartName="/xl/charts/chart6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6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67.xml" ContentType="application/vnd.openxmlformats-officedocument.drawingml.chart+xml"/>
  <Override PartName="/xl/drawings/drawing9.xml" ContentType="application/vnd.openxmlformats-officedocument.drawing+xml"/>
  <Override PartName="/xl/charts/chart68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69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Z:\Работы\МИАД\"/>
    </mc:Choice>
  </mc:AlternateContent>
  <xr:revisionPtr revIDLastSave="0" documentId="13_ncr:1_{E17BB840-0130-4FAF-B597-49BE49BD2803}" xr6:coauthVersionLast="47" xr6:coauthVersionMax="47" xr10:uidLastSave="{00000000-0000-0000-0000-000000000000}"/>
  <bookViews>
    <workbookView xWindow="3870" yWindow="1140" windowWidth="14400" windowHeight="8170" firstSheet="16" activeTab="17" xr2:uid="{00000000-000D-0000-FFFF-FFFF00000000}"/>
  </bookViews>
  <sheets>
    <sheet name="Функции принадлежности" sheetId="1" r:id="rId1"/>
    <sheet name="Лог. операции" sheetId="2" r:id="rId2"/>
    <sheet name="Проверки" sheetId="3" r:id="rId3"/>
    <sheet name="Возраст и машины" sheetId="4" r:id="rId4"/>
    <sheet name="Композиции" sheetId="5" r:id="rId5"/>
    <sheet name="A" sheetId="6" r:id="rId6"/>
    <sheet name="B" sheetId="7" r:id="rId7"/>
    <sheet name="MaxMin" sheetId="8" r:id="rId8"/>
    <sheet name="MinMax" sheetId="9" r:id="rId9"/>
    <sheet name="Multiple" sheetId="10" r:id="rId10"/>
    <sheet name="Мамдани" sheetId="11" r:id="rId11"/>
    <sheet name="Ларсен_макс" sheetId="12" r:id="rId12"/>
    <sheet name="Ларсен_сумм" sheetId="13" r:id="rId13"/>
    <sheet name="Цукамото" sheetId="14" r:id="rId14"/>
    <sheet name="Сугэно" sheetId="15" r:id="rId15"/>
    <sheet name="МАИ_Трен_Согл" sheetId="16" r:id="rId16"/>
    <sheet name="МАИ_Трен_НеСогл" sheetId="17" r:id="rId17"/>
    <sheet name="МАИ_Проф_Согл" sheetId="19" r:id="rId18"/>
    <sheet name="МАИ_Проф_НеСогл после проверки " sheetId="20" r:id="rId19"/>
  </sheets>
  <definedNames>
    <definedName name="A" localSheetId="2">Проверки!$F$2:$F$203</definedName>
    <definedName name="A_1">A!$A$1:$G$6</definedName>
    <definedName name="B" localSheetId="2">Проверки!$G$2:$G$203</definedName>
    <definedName name="B_1">B!$A$1:$F$7</definedName>
    <definedName name="f_C" localSheetId="2">Проверки!$H$2:$H$203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70" i="19" l="1" a="1"/>
  <c r="S70" i="19" s="1"/>
  <c r="AF64" i="19"/>
  <c r="AD64" i="19"/>
  <c r="AD75" i="19"/>
  <c r="AD74" i="19"/>
  <c r="AD73" i="19"/>
  <c r="AG73" i="19" s="1"/>
  <c r="AD72" i="19"/>
  <c r="AD71" i="19"/>
  <c r="AF71" i="19" s="1"/>
  <c r="AD70" i="19"/>
  <c r="AF70" i="19" s="1"/>
  <c r="AD69" i="19"/>
  <c r="AI69" i="19" s="1"/>
  <c r="AD68" i="19"/>
  <c r="AD67" i="19"/>
  <c r="AF67" i="19" s="1"/>
  <c r="AF72" i="19"/>
  <c r="AD66" i="19"/>
  <c r="AF66" i="19" s="1"/>
  <c r="AD65" i="19"/>
  <c r="AG65" i="19" s="1"/>
  <c r="AF73" i="19"/>
  <c r="AG74" i="19"/>
  <c r="AF65" i="19"/>
  <c r="AI66" i="19"/>
  <c r="AG67" i="19"/>
  <c r="AH67" i="19"/>
  <c r="AI67" i="19"/>
  <c r="AF68" i="19"/>
  <c r="AG68" i="19"/>
  <c r="AH68" i="19"/>
  <c r="AI68" i="19"/>
  <c r="AF69" i="19"/>
  <c r="AG69" i="19"/>
  <c r="AH69" i="19"/>
  <c r="AI70" i="19"/>
  <c r="AH73" i="19"/>
  <c r="AI73" i="19"/>
  <c r="AH64" i="19"/>
  <c r="AI64" i="19"/>
  <c r="AG64" i="19"/>
  <c r="S67" i="19" a="1"/>
  <c r="S67" i="19" s="1"/>
  <c r="W60" i="19"/>
  <c r="W59" i="19"/>
  <c r="W58" i="19"/>
  <c r="W57" i="19"/>
  <c r="W56" i="19"/>
  <c r="W55" i="19"/>
  <c r="W54" i="19"/>
  <c r="W50" i="19"/>
  <c r="S63" i="19" a="1"/>
  <c r="S63" i="19" s="1"/>
  <c r="BN47" i="19"/>
  <c r="BO47" i="19"/>
  <c r="BP47" i="19"/>
  <c r="BM47" i="19"/>
  <c r="BN46" i="19"/>
  <c r="BO46" i="19"/>
  <c r="BP46" i="19"/>
  <c r="BM46" i="19"/>
  <c r="BN45" i="19"/>
  <c r="BO45" i="19"/>
  <c r="BP45" i="19"/>
  <c r="BM45" i="19"/>
  <c r="BN44" i="19"/>
  <c r="BO44" i="19"/>
  <c r="BP44" i="19"/>
  <c r="BM44" i="19"/>
  <c r="BN43" i="19"/>
  <c r="BO43" i="19"/>
  <c r="BP43" i="19"/>
  <c r="BM43" i="19"/>
  <c r="BN42" i="19"/>
  <c r="BO42" i="19"/>
  <c r="BP42" i="19"/>
  <c r="BM42" i="19"/>
  <c r="BM40" i="19"/>
  <c r="BN41" i="19"/>
  <c r="BO41" i="19"/>
  <c r="BP41" i="19"/>
  <c r="BM41" i="19"/>
  <c r="BM38" i="19"/>
  <c r="BM37" i="19"/>
  <c r="BE40" i="19"/>
  <c r="BF40" i="19"/>
  <c r="BG40" i="19"/>
  <c r="BD40" i="19"/>
  <c r="BE39" i="19"/>
  <c r="BF39" i="19"/>
  <c r="BG39" i="19"/>
  <c r="BD39" i="19"/>
  <c r="BE38" i="19"/>
  <c r="BF38" i="19"/>
  <c r="BG38" i="19"/>
  <c r="BD38" i="19"/>
  <c r="BD37" i="19"/>
  <c r="BI37" i="19"/>
  <c r="BH37" i="19"/>
  <c r="BH40" i="19"/>
  <c r="AV40" i="19"/>
  <c r="AW40" i="19"/>
  <c r="AX40" i="19"/>
  <c r="AU40" i="19"/>
  <c r="AC40" i="19"/>
  <c r="AC39" i="19"/>
  <c r="AC38" i="19"/>
  <c r="AE37" i="19"/>
  <c r="BQ44" i="19"/>
  <c r="BQ45" i="19"/>
  <c r="BQ46" i="19"/>
  <c r="BQ47" i="19"/>
  <c r="BN37" i="19"/>
  <c r="BO37" i="19"/>
  <c r="BP37" i="19"/>
  <c r="BQ37" i="19"/>
  <c r="BE37" i="19"/>
  <c r="BF37" i="19"/>
  <c r="BG37" i="19"/>
  <c r="AV37" i="19"/>
  <c r="AW37" i="19"/>
  <c r="AX37" i="19"/>
  <c r="AU37" i="19"/>
  <c r="AM37" i="19"/>
  <c r="AN37" i="19"/>
  <c r="AO37" i="19"/>
  <c r="AL37" i="19"/>
  <c r="AD37" i="19"/>
  <c r="AF37" i="19"/>
  <c r="AC37" i="19"/>
  <c r="U37" i="19"/>
  <c r="V37" i="19"/>
  <c r="W37" i="19"/>
  <c r="T37" i="19"/>
  <c r="BN26" i="19"/>
  <c r="BO26" i="19"/>
  <c r="BP26" i="19"/>
  <c r="BP29" i="19" s="1"/>
  <c r="BR29" i="19" s="1"/>
  <c r="BM26" i="19"/>
  <c r="BE26" i="19"/>
  <c r="BF26" i="19"/>
  <c r="BG26" i="19"/>
  <c r="BD26" i="19"/>
  <c r="BD29" i="19" s="1"/>
  <c r="AV26" i="19"/>
  <c r="AW26" i="19"/>
  <c r="AX26" i="19"/>
  <c r="AU26" i="19"/>
  <c r="AM26" i="19"/>
  <c r="AN26" i="19"/>
  <c r="AO26" i="19"/>
  <c r="AL26" i="19"/>
  <c r="AD26" i="19"/>
  <c r="AE26" i="19"/>
  <c r="AF26" i="19"/>
  <c r="AC26" i="19"/>
  <c r="T27" i="19"/>
  <c r="U26" i="19"/>
  <c r="V26" i="19"/>
  <c r="W26" i="19"/>
  <c r="T26" i="19"/>
  <c r="BN29" i="19"/>
  <c r="BO29" i="19"/>
  <c r="BM29" i="19"/>
  <c r="BN28" i="19"/>
  <c r="BO28" i="19"/>
  <c r="BP28" i="19"/>
  <c r="BM28" i="19"/>
  <c r="BM30" i="19" s="1"/>
  <c r="BN27" i="19"/>
  <c r="BR27" i="19" s="1"/>
  <c r="BO27" i="19"/>
  <c r="BO30" i="19" s="1"/>
  <c r="BP27" i="19"/>
  <c r="BP30" i="19" s="1"/>
  <c r="BM27" i="19"/>
  <c r="BE29" i="19"/>
  <c r="BF29" i="19"/>
  <c r="BG29" i="19"/>
  <c r="BD28" i="19"/>
  <c r="BG28" i="19"/>
  <c r="BE27" i="19"/>
  <c r="BF27" i="19"/>
  <c r="BF30" i="19" s="1"/>
  <c r="BG27" i="19"/>
  <c r="BG30" i="19" s="1"/>
  <c r="BE28" i="19"/>
  <c r="BF28" i="19"/>
  <c r="BD27" i="19"/>
  <c r="BD30" i="19" s="1"/>
  <c r="BI40" i="19"/>
  <c r="BD41" i="19"/>
  <c r="BI38" i="19"/>
  <c r="BR26" i="19"/>
  <c r="BQ26" i="19"/>
  <c r="BI26" i="19"/>
  <c r="BH26" i="19"/>
  <c r="T28" i="19"/>
  <c r="BJ15" i="19"/>
  <c r="BJ16" i="19"/>
  <c r="BJ17" i="19"/>
  <c r="BJ18" i="19"/>
  <c r="BH18" i="19"/>
  <c r="BI18" i="19"/>
  <c r="BG18" i="19"/>
  <c r="BE17" i="19"/>
  <c r="BF17" i="19"/>
  <c r="BD17" i="19"/>
  <c r="BB16" i="19"/>
  <c r="BC16" i="19"/>
  <c r="BA16" i="19"/>
  <c r="AY15" i="19"/>
  <c r="AQ15" i="19"/>
  <c r="AQ16" i="19"/>
  <c r="AI15" i="19"/>
  <c r="AI16" i="19" s="1"/>
  <c r="AA16" i="19"/>
  <c r="U15" i="19"/>
  <c r="T16" i="19"/>
  <c r="T18" i="19"/>
  <c r="W15" i="19"/>
  <c r="W17" i="19" s="1"/>
  <c r="V16" i="19"/>
  <c r="V15" i="19"/>
  <c r="U17" i="19"/>
  <c r="T17" i="19"/>
  <c r="T15" i="19"/>
  <c r="R6" i="20"/>
  <c r="AR27" i="20"/>
  <c r="AI27" i="20"/>
  <c r="AS37" i="20"/>
  <c r="AR37" i="20"/>
  <c r="AQ37" i="20"/>
  <c r="AJ37" i="20"/>
  <c r="AI37" i="20"/>
  <c r="AH37" i="20"/>
  <c r="AA37" i="20"/>
  <c r="Z37" i="20"/>
  <c r="Y37" i="20"/>
  <c r="R37" i="20"/>
  <c r="Q37" i="20"/>
  <c r="P37" i="20"/>
  <c r="O38" i="20" s="1"/>
  <c r="AS26" i="20"/>
  <c r="AR26" i="20"/>
  <c r="AQ26" i="20"/>
  <c r="AJ26" i="20"/>
  <c r="AI26" i="20"/>
  <c r="AH26" i="20"/>
  <c r="AA28" i="20"/>
  <c r="AA27" i="20"/>
  <c r="AA26" i="20"/>
  <c r="Z26" i="20"/>
  <c r="Y26" i="20"/>
  <c r="R26" i="20"/>
  <c r="Q26" i="20"/>
  <c r="P26" i="20"/>
  <c r="AP16" i="20"/>
  <c r="AP15" i="20"/>
  <c r="AO15" i="20"/>
  <c r="AN15" i="20"/>
  <c r="AH16" i="20"/>
  <c r="AH15" i="20"/>
  <c r="AG15" i="20"/>
  <c r="AF15" i="20"/>
  <c r="Z15" i="20"/>
  <c r="Y15" i="20"/>
  <c r="X15" i="20"/>
  <c r="Q15" i="20"/>
  <c r="P15" i="20"/>
  <c r="O15" i="20"/>
  <c r="R4" i="20"/>
  <c r="Q4" i="20"/>
  <c r="P4" i="20"/>
  <c r="AO17" i="20"/>
  <c r="AN17" i="20"/>
  <c r="AN16" i="20"/>
  <c r="AG17" i="20"/>
  <c r="AF17" i="20"/>
  <c r="AF16" i="20"/>
  <c r="P17" i="20"/>
  <c r="O17" i="20"/>
  <c r="O16" i="20"/>
  <c r="P40" i="20"/>
  <c r="O40" i="20"/>
  <c r="Q40" i="20"/>
  <c r="P39" i="20"/>
  <c r="O39" i="20"/>
  <c r="Y40" i="20"/>
  <c r="X40" i="20"/>
  <c r="Z40" i="20"/>
  <c r="Y39" i="20"/>
  <c r="X39" i="20"/>
  <c r="X38" i="20"/>
  <c r="AH40" i="20"/>
  <c r="AG40" i="20"/>
  <c r="AI40" i="20"/>
  <c r="AH39" i="20"/>
  <c r="AG39" i="20"/>
  <c r="AG38" i="20"/>
  <c r="AQ40" i="20"/>
  <c r="AP40" i="20"/>
  <c r="AR40" i="20"/>
  <c r="AQ39" i="20"/>
  <c r="AP39" i="20"/>
  <c r="AP38" i="20"/>
  <c r="AQ29" i="20"/>
  <c r="AP29" i="20"/>
  <c r="AR29" i="20"/>
  <c r="AQ28" i="20"/>
  <c r="AP28" i="20"/>
  <c r="AP27" i="20"/>
  <c r="AH29" i="20"/>
  <c r="AG29" i="20"/>
  <c r="AI29" i="20"/>
  <c r="AH28" i="20"/>
  <c r="AG28" i="20"/>
  <c r="AG27" i="20"/>
  <c r="Y29" i="20"/>
  <c r="X29" i="20"/>
  <c r="Z29" i="20"/>
  <c r="Y28" i="20"/>
  <c r="X28" i="20"/>
  <c r="X27" i="20"/>
  <c r="P29" i="20"/>
  <c r="O29" i="20"/>
  <c r="Q29" i="20"/>
  <c r="P28" i="20"/>
  <c r="O28" i="20"/>
  <c r="O27" i="20"/>
  <c r="X18" i="20"/>
  <c r="W18" i="20"/>
  <c r="Y18" i="20"/>
  <c r="X17" i="20"/>
  <c r="W17" i="20"/>
  <c r="W16" i="20"/>
  <c r="P7" i="20"/>
  <c r="O7" i="20"/>
  <c r="Q7" i="20"/>
  <c r="P6" i="20"/>
  <c r="O6" i="20"/>
  <c r="O5" i="20"/>
  <c r="AT26" i="20"/>
  <c r="AK26" i="20"/>
  <c r="AJ30" i="20"/>
  <c r="AB26" i="20"/>
  <c r="S26" i="20"/>
  <c r="AN18" i="20"/>
  <c r="AJ15" i="20"/>
  <c r="Q18" i="20"/>
  <c r="V4" i="19"/>
  <c r="T6" i="19" s="1"/>
  <c r="U4" i="19"/>
  <c r="U5" i="19" s="1"/>
  <c r="AU38" i="19"/>
  <c r="AL38" i="19"/>
  <c r="AF40" i="19"/>
  <c r="AE39" i="19"/>
  <c r="AD38" i="19"/>
  <c r="V40" i="19"/>
  <c r="W38" i="19"/>
  <c r="W40" i="19"/>
  <c r="AU29" i="19"/>
  <c r="AU27" i="19"/>
  <c r="AL29" i="19"/>
  <c r="AM27" i="19"/>
  <c r="AC29" i="19"/>
  <c r="AD27" i="19"/>
  <c r="V28" i="19"/>
  <c r="AU39" i="19"/>
  <c r="AQ26" i="19"/>
  <c r="AS15" i="19"/>
  <c r="AR15" i="19"/>
  <c r="AK15" i="19"/>
  <c r="AJ15" i="19"/>
  <c r="AC15" i="19"/>
  <c r="AC17" i="19" s="1"/>
  <c r="AB15" i="19"/>
  <c r="W4" i="19"/>
  <c r="AG71" i="19" l="1"/>
  <c r="AI71" i="19"/>
  <c r="AH71" i="19"/>
  <c r="AE71" i="19" s="1"/>
  <c r="AH70" i="19"/>
  <c r="AG70" i="19"/>
  <c r="AE70" i="19" s="1"/>
  <c r="AH66" i="19"/>
  <c r="AG66" i="19"/>
  <c r="AE66" i="19" s="1"/>
  <c r="AI65" i="19"/>
  <c r="AH65" i="19"/>
  <c r="AE65" i="19" s="1"/>
  <c r="AF74" i="19"/>
  <c r="AF75" i="19" s="1"/>
  <c r="AE73" i="19"/>
  <c r="AI72" i="19"/>
  <c r="AH72" i="19"/>
  <c r="AG72" i="19"/>
  <c r="AE72" i="19" s="1"/>
  <c r="AI74" i="19"/>
  <c r="AH74" i="19"/>
  <c r="AE64" i="19"/>
  <c r="AE69" i="19"/>
  <c r="AE68" i="19"/>
  <c r="AE67" i="19"/>
  <c r="BF41" i="19"/>
  <c r="BG41" i="19"/>
  <c r="BI27" i="19"/>
  <c r="BI29" i="19"/>
  <c r="BE41" i="19"/>
  <c r="BI39" i="19"/>
  <c r="BI41" i="19" s="1"/>
  <c r="BJ40" i="19" s="1"/>
  <c r="BH39" i="19"/>
  <c r="BH38" i="19"/>
  <c r="BR28" i="19"/>
  <c r="BQ28" i="19"/>
  <c r="BN30" i="19"/>
  <c r="BQ27" i="19"/>
  <c r="BQ29" i="19"/>
  <c r="BI28" i="19"/>
  <c r="BE30" i="19"/>
  <c r="BH28" i="19"/>
  <c r="BH27" i="19"/>
  <c r="BH29" i="19"/>
  <c r="AN29" i="19"/>
  <c r="AM38" i="19"/>
  <c r="V6" i="19"/>
  <c r="U6" i="19"/>
  <c r="AW29" i="19"/>
  <c r="T5" i="19"/>
  <c r="AQ17" i="19"/>
  <c r="AV38" i="19"/>
  <c r="V5" i="19"/>
  <c r="Y5" i="19" s="1"/>
  <c r="W5" i="19"/>
  <c r="AX39" i="19"/>
  <c r="AK16" i="19"/>
  <c r="U27" i="19"/>
  <c r="AV28" i="19"/>
  <c r="W28" i="19"/>
  <c r="AF39" i="19"/>
  <c r="W39" i="19"/>
  <c r="W41" i="19" s="1"/>
  <c r="X37" i="19"/>
  <c r="AX29" i="19"/>
  <c r="V27" i="19"/>
  <c r="AO39" i="19"/>
  <c r="AH37" i="19"/>
  <c r="AF29" i="19"/>
  <c r="T39" i="19"/>
  <c r="AG37" i="19"/>
  <c r="V39" i="19"/>
  <c r="AT15" i="19"/>
  <c r="U39" i="19"/>
  <c r="AU28" i="19"/>
  <c r="AU30" i="19" s="1"/>
  <c r="Y37" i="19"/>
  <c r="T40" i="19"/>
  <c r="AE40" i="19"/>
  <c r="AO27" i="19"/>
  <c r="AL28" i="19"/>
  <c r="AX38" i="19"/>
  <c r="W27" i="19"/>
  <c r="AQ37" i="19"/>
  <c r="AJ17" i="19"/>
  <c r="U29" i="19"/>
  <c r="AN28" i="19"/>
  <c r="AD39" i="19"/>
  <c r="AV39" i="19"/>
  <c r="X26" i="19"/>
  <c r="AY37" i="19"/>
  <c r="AE27" i="19"/>
  <c r="AZ37" i="19"/>
  <c r="AX27" i="19"/>
  <c r="AN27" i="19"/>
  <c r="AB17" i="19"/>
  <c r="AS16" i="19"/>
  <c r="AO38" i="19"/>
  <c r="AM39" i="19"/>
  <c r="U16" i="19"/>
  <c r="AP26" i="19"/>
  <c r="AM28" i="19"/>
  <c r="AW28" i="19"/>
  <c r="AN38" i="19"/>
  <c r="AF27" i="19"/>
  <c r="AV29" i="19"/>
  <c r="AJ16" i="19"/>
  <c r="AS17" i="19"/>
  <c r="AI17" i="19"/>
  <c r="AR17" i="19"/>
  <c r="AP37" i="19"/>
  <c r="U28" i="19"/>
  <c r="AC28" i="19"/>
  <c r="AO29" i="19"/>
  <c r="AW27" i="19"/>
  <c r="V38" i="19"/>
  <c r="AD40" i="19"/>
  <c r="AL40" i="19"/>
  <c r="AW39" i="19"/>
  <c r="T29" i="19"/>
  <c r="AF28" i="19"/>
  <c r="AV27" i="19"/>
  <c r="U38" i="19"/>
  <c r="AO40" i="19"/>
  <c r="AY26" i="19"/>
  <c r="W29" i="19"/>
  <c r="AE28" i="19"/>
  <c r="AM29" i="19"/>
  <c r="AN40" i="19"/>
  <c r="AG26" i="19"/>
  <c r="AA17" i="19"/>
  <c r="AZ26" i="19"/>
  <c r="V29" i="19"/>
  <c r="AD28" i="19"/>
  <c r="AL27" i="19"/>
  <c r="AX28" i="19"/>
  <c r="AE38" i="19"/>
  <c r="AF38" i="19"/>
  <c r="AM40" i="19"/>
  <c r="AH26" i="19"/>
  <c r="AD29" i="19"/>
  <c r="AR16" i="19"/>
  <c r="AK17" i="19"/>
  <c r="AK18" i="19" s="1"/>
  <c r="AE29" i="19"/>
  <c r="AC27" i="19"/>
  <c r="AO28" i="19"/>
  <c r="AL39" i="19"/>
  <c r="AW38" i="19"/>
  <c r="T38" i="19"/>
  <c r="AN39" i="19"/>
  <c r="AJ17" i="20"/>
  <c r="AL27" i="20"/>
  <c r="AU39" i="20"/>
  <c r="P8" i="20"/>
  <c r="AI30" i="20"/>
  <c r="AC28" i="20"/>
  <c r="Z41" i="20"/>
  <c r="Y30" i="20"/>
  <c r="AB17" i="20"/>
  <c r="S16" i="20"/>
  <c r="R16" i="20"/>
  <c r="O18" i="20"/>
  <c r="AR16" i="20"/>
  <c r="AB27" i="20"/>
  <c r="P18" i="20"/>
  <c r="AA15" i="20"/>
  <c r="AQ15" i="20"/>
  <c r="AB18" i="20"/>
  <c r="AC27" i="20"/>
  <c r="AB28" i="20"/>
  <c r="AT28" i="20"/>
  <c r="AB37" i="20"/>
  <c r="AT37" i="20"/>
  <c r="AJ41" i="20"/>
  <c r="T40" i="20"/>
  <c r="AB15" i="20"/>
  <c r="AR15" i="20"/>
  <c r="AS30" i="20"/>
  <c r="AC37" i="20"/>
  <c r="AU37" i="20"/>
  <c r="AH41" i="20"/>
  <c r="S4" i="20"/>
  <c r="Q8" i="20"/>
  <c r="Y19" i="20"/>
  <c r="AO18" i="20"/>
  <c r="T26" i="20"/>
  <c r="AL26" i="20"/>
  <c r="AR30" i="20"/>
  <c r="Q30" i="20"/>
  <c r="AA30" i="20"/>
  <c r="AS41" i="20"/>
  <c r="AB39" i="20"/>
  <c r="AQ16" i="20"/>
  <c r="AI17" i="20"/>
  <c r="AF18" i="20"/>
  <c r="P30" i="20"/>
  <c r="AG30" i="20"/>
  <c r="Q41" i="20"/>
  <c r="AA41" i="20"/>
  <c r="T4" i="20"/>
  <c r="R15" i="20"/>
  <c r="AI15" i="20"/>
  <c r="S37" i="20"/>
  <c r="AK37" i="20"/>
  <c r="R41" i="20"/>
  <c r="S15" i="20"/>
  <c r="AH18" i="20"/>
  <c r="X19" i="20"/>
  <c r="R30" i="20"/>
  <c r="O30" i="20"/>
  <c r="T37" i="20"/>
  <c r="AL37" i="20"/>
  <c r="AI41" i="20"/>
  <c r="AC40" i="20"/>
  <c r="AQ41" i="20"/>
  <c r="AT39" i="20"/>
  <c r="AB40" i="20"/>
  <c r="AR41" i="20"/>
  <c r="R8" i="20"/>
  <c r="AI16" i="20"/>
  <c r="AQ17" i="20"/>
  <c r="AC26" i="20"/>
  <c r="AU26" i="20"/>
  <c r="S5" i="20"/>
  <c r="Z19" i="20"/>
  <c r="AP18" i="20"/>
  <c r="AQ30" i="20"/>
  <c r="U40" i="19"/>
  <c r="Y26" i="19"/>
  <c r="AD15" i="19"/>
  <c r="AC16" i="19"/>
  <c r="V7" i="19"/>
  <c r="AB16" i="19"/>
  <c r="AM15" i="19"/>
  <c r="AL15" i="19"/>
  <c r="AU15" i="19"/>
  <c r="W7" i="19"/>
  <c r="U7" i="19"/>
  <c r="U8" i="19" s="1"/>
  <c r="T7" i="19"/>
  <c r="X4" i="19"/>
  <c r="W6" i="19"/>
  <c r="Y4" i="19"/>
  <c r="AE15" i="19"/>
  <c r="AI75" i="19" l="1"/>
  <c r="AE74" i="19"/>
  <c r="AG75" i="19"/>
  <c r="AC76" i="19" s="1" a="1"/>
  <c r="AC76" i="19" s="1"/>
  <c r="AH75" i="19"/>
  <c r="BJ39" i="19"/>
  <c r="BJ37" i="19"/>
  <c r="BJ38" i="19"/>
  <c r="AF41" i="19"/>
  <c r="BR30" i="19"/>
  <c r="BS28" i="19" s="1"/>
  <c r="BO33" i="19" s="1"/>
  <c r="BI30" i="19"/>
  <c r="X5" i="19"/>
  <c r="V8" i="19"/>
  <c r="V41" i="19"/>
  <c r="AY38" i="19"/>
  <c r="AX41" i="19"/>
  <c r="AR18" i="19"/>
  <c r="AV41" i="19"/>
  <c r="X40" i="19"/>
  <c r="X27" i="19"/>
  <c r="AN41" i="19"/>
  <c r="AL16" i="19"/>
  <c r="AG39" i="19"/>
  <c r="T30" i="19"/>
  <c r="AM30" i="19"/>
  <c r="AG40" i="19"/>
  <c r="U30" i="19"/>
  <c r="AY39" i="19"/>
  <c r="Y40" i="19"/>
  <c r="AY29" i="19"/>
  <c r="Y39" i="19"/>
  <c r="AH40" i="19"/>
  <c r="AC41" i="19"/>
  <c r="Y27" i="19"/>
  <c r="AP28" i="19"/>
  <c r="V30" i="19"/>
  <c r="AM41" i="19"/>
  <c r="AH38" i="19"/>
  <c r="AQ28" i="19"/>
  <c r="AY28" i="19"/>
  <c r="AL41" i="19"/>
  <c r="AL30" i="19"/>
  <c r="AO41" i="19"/>
  <c r="AJ18" i="19"/>
  <c r="AP29" i="19"/>
  <c r="AV30" i="19"/>
  <c r="AH29" i="19"/>
  <c r="U41" i="19"/>
  <c r="AW30" i="19"/>
  <c r="X39" i="19"/>
  <c r="AE30" i="19"/>
  <c r="AF30" i="19"/>
  <c r="AM16" i="19"/>
  <c r="AP38" i="19"/>
  <c r="AZ29" i="19"/>
  <c r="AG29" i="19"/>
  <c r="AN30" i="19"/>
  <c r="AG38" i="19"/>
  <c r="AE41" i="19"/>
  <c r="X38" i="19"/>
  <c r="AG28" i="19"/>
  <c r="AL17" i="19"/>
  <c r="AZ39" i="19"/>
  <c r="AS18" i="19"/>
  <c r="Y29" i="19"/>
  <c r="AH39" i="19"/>
  <c r="AD41" i="19"/>
  <c r="AQ38" i="19"/>
  <c r="AQ40" i="19"/>
  <c r="AY27" i="19"/>
  <c r="W8" i="19"/>
  <c r="AZ27" i="19"/>
  <c r="AG27" i="19"/>
  <c r="AO30" i="19"/>
  <c r="AX30" i="19"/>
  <c r="AP40" i="19"/>
  <c r="AZ28" i="19"/>
  <c r="AZ40" i="19"/>
  <c r="AH28" i="19"/>
  <c r="AQ39" i="19"/>
  <c r="AQ29" i="19"/>
  <c r="Y38" i="19"/>
  <c r="AI18" i="19"/>
  <c r="AY40" i="19"/>
  <c r="AU41" i="19"/>
  <c r="T41" i="19"/>
  <c r="AQ27" i="19"/>
  <c r="AP39" i="19"/>
  <c r="AM17" i="19"/>
  <c r="AP27" i="19"/>
  <c r="AW41" i="19"/>
  <c r="AZ38" i="19"/>
  <c r="AC30" i="19"/>
  <c r="Y28" i="19"/>
  <c r="X28" i="19"/>
  <c r="T5" i="20"/>
  <c r="AL38" i="20"/>
  <c r="AK38" i="20"/>
  <c r="AG41" i="20"/>
  <c r="T6" i="20"/>
  <c r="S6" i="20"/>
  <c r="T38" i="20"/>
  <c r="S38" i="20"/>
  <c r="O41" i="20"/>
  <c r="AL28" i="20"/>
  <c r="AK28" i="20"/>
  <c r="AP41" i="20"/>
  <c r="AT38" i="20"/>
  <c r="AU38" i="20"/>
  <c r="AR17" i="20"/>
  <c r="AC29" i="20"/>
  <c r="AC30" i="20" s="1"/>
  <c r="AB29" i="20"/>
  <c r="AU40" i="20"/>
  <c r="AU41" i="20" s="1"/>
  <c r="AT40" i="20"/>
  <c r="AU28" i="20"/>
  <c r="AG18" i="20"/>
  <c r="S39" i="20"/>
  <c r="T39" i="20"/>
  <c r="AA17" i="20"/>
  <c r="Y41" i="20"/>
  <c r="AP30" i="20"/>
  <c r="AU27" i="20"/>
  <c r="AT27" i="20"/>
  <c r="AJ16" i="20"/>
  <c r="AC39" i="20"/>
  <c r="T28" i="20"/>
  <c r="S28" i="20"/>
  <c r="AH30" i="20"/>
  <c r="S17" i="20"/>
  <c r="S18" i="20" s="1"/>
  <c r="R17" i="20"/>
  <c r="AL40" i="20"/>
  <c r="AK40" i="20"/>
  <c r="S27" i="20"/>
  <c r="T29" i="20"/>
  <c r="S29" i="20"/>
  <c r="W19" i="20"/>
  <c r="AB16" i="20"/>
  <c r="AB19" i="20" s="1"/>
  <c r="AA16" i="20"/>
  <c r="X30" i="20"/>
  <c r="AA18" i="20"/>
  <c r="T27" i="20"/>
  <c r="T30" i="20" s="1"/>
  <c r="U26" i="20" s="1"/>
  <c r="O33" i="20" s="1"/>
  <c r="AY26" i="20" s="1"/>
  <c r="O8" i="20"/>
  <c r="T7" i="20"/>
  <c r="S7" i="20"/>
  <c r="S40" i="20"/>
  <c r="AT29" i="20"/>
  <c r="AU29" i="20"/>
  <c r="AL39" i="20"/>
  <c r="AK39" i="20"/>
  <c r="Z30" i="20"/>
  <c r="X41" i="20"/>
  <c r="AC38" i="20"/>
  <c r="AB38" i="20"/>
  <c r="AK27" i="20"/>
  <c r="AK29" i="20"/>
  <c r="AL29" i="20"/>
  <c r="P41" i="20"/>
  <c r="X6" i="19"/>
  <c r="Y6" i="19"/>
  <c r="Y7" i="19"/>
  <c r="AD30" i="19"/>
  <c r="AH27" i="19"/>
  <c r="X29" i="19"/>
  <c r="W30" i="19"/>
  <c r="AU16" i="19"/>
  <c r="W16" i="19"/>
  <c r="AT16" i="19"/>
  <c r="X7" i="19"/>
  <c r="AT17" i="19"/>
  <c r="AU17" i="19"/>
  <c r="AQ18" i="19"/>
  <c r="T8" i="19"/>
  <c r="AB18" i="19"/>
  <c r="AD17" i="19"/>
  <c r="AE17" i="19"/>
  <c r="AA18" i="19"/>
  <c r="AE16" i="19"/>
  <c r="AD16" i="19"/>
  <c r="AC18" i="19"/>
  <c r="BD42" i="19" l="1"/>
  <c r="BD43" i="19" s="1"/>
  <c r="BS27" i="19"/>
  <c r="BN33" i="19" s="1"/>
  <c r="BS26" i="19"/>
  <c r="BS29" i="19"/>
  <c r="BP33" i="19" s="1"/>
  <c r="BJ26" i="19"/>
  <c r="BJ27" i="19"/>
  <c r="BE33" i="19" s="1"/>
  <c r="BJ28" i="19"/>
  <c r="BF33" i="19" s="1"/>
  <c r="BJ29" i="19"/>
  <c r="BG33" i="19" s="1"/>
  <c r="AM18" i="19"/>
  <c r="Y41" i="19"/>
  <c r="Z38" i="19" s="1"/>
  <c r="U44" i="19" s="1"/>
  <c r="AQ41" i="19"/>
  <c r="AR37" i="19" s="1"/>
  <c r="AH41" i="19"/>
  <c r="AI37" i="19" s="1"/>
  <c r="AZ30" i="19"/>
  <c r="BA26" i="19" s="1"/>
  <c r="AU33" i="19" s="1"/>
  <c r="Y30" i="19"/>
  <c r="Z27" i="19" s="1"/>
  <c r="U33" i="19" s="1"/>
  <c r="Y8" i="19"/>
  <c r="Z7" i="19" s="1"/>
  <c r="W11" i="19" s="1"/>
  <c r="AZ41" i="19"/>
  <c r="BA37" i="19" s="1"/>
  <c r="BA38" i="19"/>
  <c r="AV44" i="19" s="1"/>
  <c r="BA40" i="19"/>
  <c r="AX44" i="19" s="1"/>
  <c r="AQ30" i="19"/>
  <c r="AR29" i="19" s="1"/>
  <c r="AO33" i="19" s="1"/>
  <c r="BP39" i="19" s="1"/>
  <c r="AC41" i="20"/>
  <c r="AD40" i="20" s="1"/>
  <c r="AA44" i="20" s="1"/>
  <c r="BB31" i="20" s="1"/>
  <c r="T41" i="20"/>
  <c r="AU30" i="20"/>
  <c r="AV26" i="20" s="1"/>
  <c r="AP33" i="20" s="1"/>
  <c r="AY29" i="20" s="1"/>
  <c r="T15" i="20"/>
  <c r="T16" i="20"/>
  <c r="AW15" i="20" s="1"/>
  <c r="AD28" i="20"/>
  <c r="Z33" i="20" s="1"/>
  <c r="BA27" i="20" s="1"/>
  <c r="AD27" i="20"/>
  <c r="Y33" i="20" s="1"/>
  <c r="AZ27" i="20" s="1"/>
  <c r="AV39" i="20"/>
  <c r="AR44" i="20" s="1"/>
  <c r="BA33" i="20" s="1"/>
  <c r="AV37" i="20"/>
  <c r="AP44" i="20" s="1"/>
  <c r="AY33" i="20" s="1"/>
  <c r="T8" i="20"/>
  <c r="U4" i="20" s="1"/>
  <c r="O11" i="20" s="1"/>
  <c r="AC15" i="20"/>
  <c r="AC18" i="20"/>
  <c r="AC17" i="20"/>
  <c r="U37" i="20"/>
  <c r="O44" i="20" s="1"/>
  <c r="AY30" i="20" s="1"/>
  <c r="U40" i="20"/>
  <c r="R44" i="20" s="1"/>
  <c r="BB30" i="20" s="1"/>
  <c r="AV38" i="20"/>
  <c r="AQ44" i="20" s="1"/>
  <c r="AZ33" i="20" s="1"/>
  <c r="AD37" i="20"/>
  <c r="X44" i="20" s="1"/>
  <c r="AY31" i="20" s="1"/>
  <c r="AD38" i="20"/>
  <c r="Y44" i="20" s="1"/>
  <c r="AZ31" i="20" s="1"/>
  <c r="AV40" i="20"/>
  <c r="AS44" i="20" s="1"/>
  <c r="BB33" i="20" s="1"/>
  <c r="O21" i="20"/>
  <c r="AV15" i="20"/>
  <c r="U29" i="20"/>
  <c r="R33" i="20" s="1"/>
  <c r="BB26" i="20" s="1"/>
  <c r="AV28" i="20"/>
  <c r="AR33" i="20" s="1"/>
  <c r="BA29" i="20" s="1"/>
  <c r="P21" i="20"/>
  <c r="U39" i="20"/>
  <c r="Q44" i="20" s="1"/>
  <c r="BA30" i="20" s="1"/>
  <c r="W20" i="20"/>
  <c r="W21" i="20" s="1"/>
  <c r="AD26" i="20"/>
  <c r="X33" i="20" s="1"/>
  <c r="AY27" i="20" s="1"/>
  <c r="AL30" i="20"/>
  <c r="AM29" i="20" s="1"/>
  <c r="AJ33" i="20" s="1"/>
  <c r="BB28" i="20" s="1"/>
  <c r="AR18" i="20"/>
  <c r="AS17" i="20" s="1"/>
  <c r="AD29" i="20"/>
  <c r="AA33" i="20" s="1"/>
  <c r="BB27" i="20" s="1"/>
  <c r="U38" i="20"/>
  <c r="P44" i="20" s="1"/>
  <c r="AZ30" i="20" s="1"/>
  <c r="AC16" i="20"/>
  <c r="AD39" i="20"/>
  <c r="Z44" i="20" s="1"/>
  <c r="BA31" i="20" s="1"/>
  <c r="AJ18" i="20"/>
  <c r="AK16" i="20" s="1"/>
  <c r="AL41" i="20"/>
  <c r="AM37" i="20" s="1"/>
  <c r="AG44" i="20" s="1"/>
  <c r="AY32" i="20" s="1"/>
  <c r="U27" i="20"/>
  <c r="P33" i="20" s="1"/>
  <c r="AZ26" i="20" s="1"/>
  <c r="U28" i="20"/>
  <c r="Q33" i="20" s="1"/>
  <c r="BA26" i="20" s="1"/>
  <c r="AV29" i="20"/>
  <c r="AS33" i="20" s="1"/>
  <c r="BB29" i="20" s="1"/>
  <c r="T17" i="20"/>
  <c r="AR39" i="19"/>
  <c r="AN44" i="19" s="1"/>
  <c r="AR40" i="19"/>
  <c r="AO44" i="19" s="1"/>
  <c r="AH30" i="19"/>
  <c r="AI28" i="19" s="1"/>
  <c r="AE33" i="19" s="1"/>
  <c r="BO38" i="19" s="1"/>
  <c r="AE18" i="19"/>
  <c r="AF15" i="19" s="1"/>
  <c r="AN16" i="19"/>
  <c r="AU18" i="19"/>
  <c r="AN17" i="19"/>
  <c r="AN15" i="19"/>
  <c r="BA39" i="19" l="1"/>
  <c r="AW44" i="19" s="1"/>
  <c r="BG44" i="19"/>
  <c r="BE44" i="19"/>
  <c r="BF44" i="19"/>
  <c r="AR38" i="19"/>
  <c r="AM44" i="19" s="1"/>
  <c r="AI39" i="19"/>
  <c r="AE44" i="19" s="1"/>
  <c r="AI38" i="19"/>
  <c r="AD44" i="19" s="1"/>
  <c r="AI40" i="19"/>
  <c r="AF44" i="19" s="1"/>
  <c r="Z37" i="19"/>
  <c r="T44" i="19" s="1"/>
  <c r="Z39" i="19"/>
  <c r="V44" i="19" s="1"/>
  <c r="Z40" i="19"/>
  <c r="W44" i="19" s="1"/>
  <c r="BM33" i="19"/>
  <c r="BM31" i="19"/>
  <c r="BM32" i="19" s="1"/>
  <c r="BO32" i="19" s="1"/>
  <c r="BD31" i="19"/>
  <c r="BD32" i="19" s="1"/>
  <c r="BF32" i="19" s="1"/>
  <c r="BD33" i="19"/>
  <c r="X16" i="19"/>
  <c r="Z26" i="19"/>
  <c r="T33" i="19" s="1"/>
  <c r="Z29" i="19"/>
  <c r="W33" i="19" s="1"/>
  <c r="Z28" i="19"/>
  <c r="V33" i="19" s="1"/>
  <c r="Z6" i="19"/>
  <c r="V11" i="19" s="1"/>
  <c r="BA28" i="19"/>
  <c r="AW33" i="19" s="1"/>
  <c r="BO40" i="19" s="1"/>
  <c r="Z4" i="19"/>
  <c r="Z5" i="19"/>
  <c r="U11" i="19" s="1"/>
  <c r="BA27" i="19"/>
  <c r="AV33" i="19" s="1"/>
  <c r="BN40" i="19" s="1"/>
  <c r="BA29" i="19"/>
  <c r="AX33" i="19" s="1"/>
  <c r="BP40" i="19" s="1"/>
  <c r="AR26" i="19"/>
  <c r="AR28" i="19"/>
  <c r="AN33" i="19" s="1"/>
  <c r="BO39" i="19" s="1"/>
  <c r="AK21" i="19"/>
  <c r="AA21" i="19"/>
  <c r="U20" i="19"/>
  <c r="AZ15" i="19"/>
  <c r="AI26" i="19"/>
  <c r="AI29" i="19"/>
  <c r="AF33" i="19" s="1"/>
  <c r="BP38" i="19" s="1"/>
  <c r="AU44" i="19"/>
  <c r="AU42" i="19"/>
  <c r="AU43" i="19" s="1"/>
  <c r="AR27" i="19"/>
  <c r="AM33" i="19" s="1"/>
  <c r="BN39" i="19" s="1"/>
  <c r="AJ21" i="19"/>
  <c r="BQ41" i="19"/>
  <c r="AI27" i="19"/>
  <c r="AD33" i="19" s="1"/>
  <c r="BN38" i="19" s="1"/>
  <c r="U5" i="20"/>
  <c r="P11" i="20" s="1"/>
  <c r="AV27" i="20"/>
  <c r="AQ33" i="20" s="1"/>
  <c r="AZ29" i="20" s="1"/>
  <c r="BC33" i="20"/>
  <c r="U6" i="20"/>
  <c r="Q11" i="20" s="1"/>
  <c r="U7" i="20"/>
  <c r="R11" i="20" s="1"/>
  <c r="X42" i="20"/>
  <c r="X43" i="20" s="1"/>
  <c r="BC31" i="20"/>
  <c r="AM39" i="20"/>
  <c r="AI44" i="20" s="1"/>
  <c r="BA32" i="20" s="1"/>
  <c r="BC29" i="20"/>
  <c r="AM28" i="20"/>
  <c r="AI33" i="20" s="1"/>
  <c r="BA28" i="20" s="1"/>
  <c r="BC27" i="20"/>
  <c r="BC26" i="20"/>
  <c r="AP42" i="20"/>
  <c r="AP43" i="20" s="1"/>
  <c r="AR43" i="20" s="1"/>
  <c r="BA17" i="20"/>
  <c r="AG21" i="20"/>
  <c r="P51" i="20"/>
  <c r="Y21" i="20"/>
  <c r="O31" i="20"/>
  <c r="O32" i="20" s="1"/>
  <c r="AY16" i="20"/>
  <c r="Y22" i="20"/>
  <c r="AK15" i="20"/>
  <c r="AK17" i="20"/>
  <c r="AP21" i="20"/>
  <c r="BC18" i="20"/>
  <c r="AM40" i="20"/>
  <c r="AJ44" i="20" s="1"/>
  <c r="BB32" i="20" s="1"/>
  <c r="O42" i="20"/>
  <c r="O43" i="20" s="1"/>
  <c r="Q21" i="20"/>
  <c r="BC15" i="20"/>
  <c r="O19" i="20"/>
  <c r="O20" i="20" s="1"/>
  <c r="AZ16" i="20"/>
  <c r="Z22" i="20"/>
  <c r="X31" i="20"/>
  <c r="X32" i="20" s="1"/>
  <c r="AX16" i="20"/>
  <c r="X22" i="20"/>
  <c r="BC30" i="20"/>
  <c r="AP31" i="20"/>
  <c r="AP32" i="20" s="1"/>
  <c r="AS15" i="20"/>
  <c r="AS16" i="20"/>
  <c r="AV16" i="20"/>
  <c r="W22" i="20"/>
  <c r="AM26" i="20"/>
  <c r="AM27" i="20"/>
  <c r="AH33" i="20" s="1"/>
  <c r="AZ28" i="20" s="1"/>
  <c r="AM38" i="20"/>
  <c r="AH44" i="20" s="1"/>
  <c r="AZ32" i="20" s="1"/>
  <c r="Z43" i="20"/>
  <c r="R55" i="20"/>
  <c r="AL44" i="19"/>
  <c r="AL42" i="19"/>
  <c r="AL43" i="19" s="1"/>
  <c r="AC44" i="19"/>
  <c r="AC42" i="19"/>
  <c r="AC43" i="19" s="1"/>
  <c r="T42" i="19"/>
  <c r="T43" i="19" s="1"/>
  <c r="AV17" i="19"/>
  <c r="AV15" i="19"/>
  <c r="AV16" i="19"/>
  <c r="X15" i="19"/>
  <c r="AI21" i="19"/>
  <c r="AI19" i="19"/>
  <c r="AI20" i="19" s="1"/>
  <c r="AF17" i="19"/>
  <c r="AF16" i="19"/>
  <c r="AA19" i="19" s="1"/>
  <c r="BD44" i="19" l="1"/>
  <c r="BF43" i="19"/>
  <c r="BQ43" i="19"/>
  <c r="BQ42" i="19"/>
  <c r="T31" i="19"/>
  <c r="T32" i="19" s="1"/>
  <c r="V32" i="19" s="1"/>
  <c r="BQ40" i="19"/>
  <c r="T9" i="19"/>
  <c r="T10" i="19" s="1"/>
  <c r="S50" i="19" s="1"/>
  <c r="T11" i="19"/>
  <c r="AU31" i="19"/>
  <c r="AU32" i="19" s="1"/>
  <c r="AW32" i="19" s="1"/>
  <c r="AC33" i="19"/>
  <c r="AC31" i="19"/>
  <c r="AC32" i="19" s="1"/>
  <c r="AB21" i="19"/>
  <c r="V43" i="19"/>
  <c r="BF15" i="19"/>
  <c r="AC21" i="19"/>
  <c r="AK20" i="19"/>
  <c r="U52" i="19"/>
  <c r="AN43" i="19"/>
  <c r="AL33" i="19"/>
  <c r="AL31" i="19"/>
  <c r="AL32" i="19" s="1"/>
  <c r="AS21" i="19"/>
  <c r="AE43" i="19"/>
  <c r="AQ19" i="19"/>
  <c r="AQ20" i="19" s="1"/>
  <c r="AW43" i="19"/>
  <c r="AR21" i="19"/>
  <c r="AQ21" i="19"/>
  <c r="O9" i="20"/>
  <c r="O10" i="20" s="1"/>
  <c r="BC32" i="20"/>
  <c r="AG42" i="20"/>
  <c r="AG43" i="20" s="1"/>
  <c r="AI43" i="20" s="1"/>
  <c r="R57" i="20"/>
  <c r="BD16" i="20"/>
  <c r="AO21" i="20"/>
  <c r="BB18" i="20"/>
  <c r="Q43" i="20"/>
  <c r="R54" i="20"/>
  <c r="Q10" i="20"/>
  <c r="N50" i="20"/>
  <c r="N70" i="20" a="1"/>
  <c r="N70" i="20" s="1"/>
  <c r="AG33" i="20"/>
  <c r="AY28" i="20" s="1"/>
  <c r="BC28" i="20" s="1"/>
  <c r="AG31" i="20"/>
  <c r="AG32" i="20" s="1"/>
  <c r="Q20" i="20"/>
  <c r="P50" i="20"/>
  <c r="R53" i="20"/>
  <c r="AR32" i="20"/>
  <c r="BD15" i="20"/>
  <c r="BB17" i="20"/>
  <c r="AH21" i="20"/>
  <c r="AN21" i="20"/>
  <c r="AY18" i="20"/>
  <c r="BD18" i="20" s="1"/>
  <c r="AN19" i="20"/>
  <c r="AN20" i="20" s="1"/>
  <c r="Q32" i="20"/>
  <c r="R50" i="20"/>
  <c r="Z32" i="20"/>
  <c r="R51" i="20"/>
  <c r="AZ17" i="20"/>
  <c r="AF21" i="20"/>
  <c r="AF19" i="20"/>
  <c r="AF20" i="20" s="1"/>
  <c r="V10" i="19"/>
  <c r="T20" i="19"/>
  <c r="T19" i="19"/>
  <c r="AA20" i="19"/>
  <c r="U51" i="19" s="1"/>
  <c r="BM39" i="19" l="1"/>
  <c r="BQ39" i="19" s="1"/>
  <c r="BQ38" i="19"/>
  <c r="W53" i="19"/>
  <c r="AC20" i="19"/>
  <c r="V19" i="19"/>
  <c r="U50" i="19"/>
  <c r="AE32" i="19"/>
  <c r="W51" i="19"/>
  <c r="AN32" i="19"/>
  <c r="W52" i="19"/>
  <c r="AS20" i="19"/>
  <c r="U53" i="19"/>
  <c r="R56" i="20"/>
  <c r="P53" i="20"/>
  <c r="AP20" i="20"/>
  <c r="AI32" i="20"/>
  <c r="R52" i="20"/>
  <c r="P52" i="20"/>
  <c r="N67" i="20" s="1" a="1"/>
  <c r="N67" i="20" s="1"/>
  <c r="N73" i="20" s="1"/>
  <c r="AH20" i="20"/>
  <c r="BD17" i="20"/>
  <c r="N63" i="20" a="1"/>
  <c r="W63" i="19" l="1"/>
  <c r="S73" i="19"/>
  <c r="N63" i="20"/>
  <c r="R63" i="20" s="1"/>
  <c r="L49" i="17"/>
  <c r="L46" i="17" a="1"/>
  <c r="L46" i="17" s="1"/>
  <c r="L43" i="17" a="1"/>
  <c r="L43" i="17" s="1"/>
  <c r="L39" i="17" a="1"/>
  <c r="L39" i="17" s="1"/>
  <c r="L51" i="16"/>
  <c r="L48" i="16" a="1"/>
  <c r="L48" i="16" s="1"/>
  <c r="L45" i="16" a="1"/>
  <c r="L45" i="16" s="1"/>
  <c r="P41" i="16"/>
  <c r="L41" i="16" a="1"/>
  <c r="L41" i="16" s="1"/>
  <c r="AH28" i="17" l="1"/>
  <c r="AP27" i="17"/>
  <c r="AG27" i="17"/>
  <c r="AF27" i="17"/>
  <c r="AE27" i="17"/>
  <c r="N27" i="17"/>
  <c r="N28" i="17" s="1"/>
  <c r="M27" i="17"/>
  <c r="AO26" i="17"/>
  <c r="Y26" i="17"/>
  <c r="X27" i="17" s="1"/>
  <c r="P26" i="17"/>
  <c r="P28" i="17" s="1"/>
  <c r="N26" i="17"/>
  <c r="M26" i="17"/>
  <c r="R26" i="17" s="1"/>
  <c r="AQ25" i="17"/>
  <c r="AO27" i="17" s="1"/>
  <c r="AP25" i="17"/>
  <c r="AG25" i="17"/>
  <c r="AF26" i="17" s="1"/>
  <c r="AE25" i="17"/>
  <c r="Y25" i="17"/>
  <c r="W27" i="17" s="1"/>
  <c r="X25" i="17"/>
  <c r="W26" i="17" s="1"/>
  <c r="V25" i="17"/>
  <c r="Z25" i="17" s="1"/>
  <c r="R25" i="17"/>
  <c r="M25" i="17"/>
  <c r="AQ24" i="17"/>
  <c r="AP24" i="17"/>
  <c r="AP28" i="17" s="1"/>
  <c r="AO24" i="17"/>
  <c r="AG24" i="17"/>
  <c r="Y24" i="17"/>
  <c r="V27" i="17" s="1"/>
  <c r="X24" i="17"/>
  <c r="W24" i="17"/>
  <c r="R24" i="17"/>
  <c r="Q24" i="17"/>
  <c r="Y18" i="17"/>
  <c r="P18" i="17"/>
  <c r="X17" i="17"/>
  <c r="X18" i="17" s="1"/>
  <c r="W17" i="17"/>
  <c r="V17" i="17"/>
  <c r="O17" i="17"/>
  <c r="O18" i="17" s="1"/>
  <c r="N17" i="17"/>
  <c r="M17" i="17"/>
  <c r="Q17" i="17" s="1"/>
  <c r="AH16" i="17"/>
  <c r="AG17" i="17" s="1"/>
  <c r="AF16" i="17"/>
  <c r="W16" i="17"/>
  <c r="V16" i="17"/>
  <c r="N16" i="17"/>
  <c r="M16" i="17"/>
  <c r="AH15" i="17"/>
  <c r="AF17" i="17" s="1"/>
  <c r="AG15" i="17"/>
  <c r="AE15" i="17"/>
  <c r="V15" i="17"/>
  <c r="Z15" i="17" s="1"/>
  <c r="M15" i="17"/>
  <c r="R15" i="17" s="1"/>
  <c r="AH14" i="17"/>
  <c r="AE17" i="17" s="1"/>
  <c r="AG14" i="17"/>
  <c r="AE16" i="17" s="1"/>
  <c r="AA14" i="17"/>
  <c r="Z14" i="17"/>
  <c r="R14" i="17"/>
  <c r="Q14" i="17"/>
  <c r="O7" i="17"/>
  <c r="N6" i="17"/>
  <c r="N7" i="17" s="1"/>
  <c r="M6" i="17"/>
  <c r="M5" i="17"/>
  <c r="M7" i="17" s="1"/>
  <c r="Q4" i="17"/>
  <c r="P4" i="17"/>
  <c r="N29" i="16"/>
  <c r="M29" i="16"/>
  <c r="AF28" i="16"/>
  <c r="AE28" i="16"/>
  <c r="O28" i="16"/>
  <c r="N28" i="16"/>
  <c r="M28" i="16"/>
  <c r="R28" i="16" s="1"/>
  <c r="P27" i="16"/>
  <c r="N27" i="16"/>
  <c r="M27" i="16"/>
  <c r="AH26" i="16"/>
  <c r="AG26" i="16"/>
  <c r="AE26" i="16"/>
  <c r="P26" i="16"/>
  <c r="P29" i="16" s="1"/>
  <c r="O26" i="16"/>
  <c r="M26" i="16"/>
  <c r="AQ25" i="16"/>
  <c r="AN28" i="16" s="1"/>
  <c r="AP25" i="16"/>
  <c r="AN27" i="16" s="1"/>
  <c r="AO25" i="16"/>
  <c r="AS25" i="16" s="1"/>
  <c r="AG25" i="16"/>
  <c r="AF27" i="16" s="1"/>
  <c r="Y25" i="16"/>
  <c r="X25" i="16"/>
  <c r="V27" i="16" s="1"/>
  <c r="W25" i="16"/>
  <c r="V26" i="16" s="1"/>
  <c r="R25" i="16"/>
  <c r="Q25" i="16"/>
  <c r="AG17" i="16"/>
  <c r="AE17" i="16"/>
  <c r="V17" i="16"/>
  <c r="O17" i="16"/>
  <c r="N17" i="16"/>
  <c r="M17" i="16"/>
  <c r="AF16" i="16"/>
  <c r="AE16" i="16"/>
  <c r="P16" i="16"/>
  <c r="N16" i="16"/>
  <c r="M16" i="16"/>
  <c r="AH15" i="16"/>
  <c r="AG15" i="16"/>
  <c r="AE15" i="16"/>
  <c r="P15" i="16"/>
  <c r="O15" i="16"/>
  <c r="M15" i="16"/>
  <c r="AJ14" i="16"/>
  <c r="AH14" i="16"/>
  <c r="AH16" i="16" s="1"/>
  <c r="X14" i="16"/>
  <c r="X17" i="16" s="1"/>
  <c r="W14" i="16"/>
  <c r="W17" i="16" s="1"/>
  <c r="R14" i="16"/>
  <c r="Q14" i="16"/>
  <c r="N6" i="16"/>
  <c r="N7" i="16" s="1"/>
  <c r="M6" i="16"/>
  <c r="O5" i="16"/>
  <c r="O7" i="16" s="1"/>
  <c r="M5" i="16"/>
  <c r="Q4" i="16"/>
  <c r="P4" i="16"/>
  <c r="E202" i="15"/>
  <c r="D202" i="15"/>
  <c r="C202" i="15"/>
  <c r="B202" i="15"/>
  <c r="E201" i="15"/>
  <c r="D201" i="15"/>
  <c r="C201" i="15"/>
  <c r="B201" i="15"/>
  <c r="E200" i="15"/>
  <c r="D200" i="15"/>
  <c r="C200" i="15"/>
  <c r="B200" i="15"/>
  <c r="E199" i="15"/>
  <c r="D199" i="15"/>
  <c r="C199" i="15"/>
  <c r="B199" i="15"/>
  <c r="E198" i="15"/>
  <c r="D198" i="15"/>
  <c r="C198" i="15"/>
  <c r="B198" i="15"/>
  <c r="E197" i="15"/>
  <c r="D197" i="15"/>
  <c r="C197" i="15"/>
  <c r="B197" i="15"/>
  <c r="E196" i="15"/>
  <c r="D196" i="15"/>
  <c r="C196" i="15"/>
  <c r="B196" i="15"/>
  <c r="E195" i="15"/>
  <c r="D195" i="15"/>
  <c r="C195" i="15"/>
  <c r="B195" i="15"/>
  <c r="E194" i="15"/>
  <c r="D194" i="15"/>
  <c r="C194" i="15"/>
  <c r="B194" i="15"/>
  <c r="E193" i="15"/>
  <c r="D193" i="15"/>
  <c r="C193" i="15"/>
  <c r="B193" i="15"/>
  <c r="E192" i="15"/>
  <c r="D192" i="15"/>
  <c r="C192" i="15"/>
  <c r="B192" i="15"/>
  <c r="E191" i="15"/>
  <c r="D191" i="15"/>
  <c r="C191" i="15"/>
  <c r="B191" i="15"/>
  <c r="E190" i="15"/>
  <c r="D190" i="15"/>
  <c r="C190" i="15"/>
  <c r="B190" i="15"/>
  <c r="E189" i="15"/>
  <c r="D189" i="15"/>
  <c r="C189" i="15"/>
  <c r="B189" i="15"/>
  <c r="E188" i="15"/>
  <c r="D188" i="15"/>
  <c r="C188" i="15"/>
  <c r="B188" i="15"/>
  <c r="E187" i="15"/>
  <c r="D187" i="15"/>
  <c r="C187" i="15"/>
  <c r="B187" i="15"/>
  <c r="E186" i="15"/>
  <c r="D186" i="15"/>
  <c r="C186" i="15"/>
  <c r="B186" i="15"/>
  <c r="E185" i="15"/>
  <c r="D185" i="15"/>
  <c r="C185" i="15"/>
  <c r="B185" i="15"/>
  <c r="E184" i="15"/>
  <c r="D184" i="15"/>
  <c r="C184" i="15"/>
  <c r="B184" i="15"/>
  <c r="E183" i="15"/>
  <c r="D183" i="15"/>
  <c r="C183" i="15"/>
  <c r="B183" i="15"/>
  <c r="E182" i="15"/>
  <c r="D182" i="15"/>
  <c r="C182" i="15"/>
  <c r="B182" i="15"/>
  <c r="E181" i="15"/>
  <c r="D181" i="15"/>
  <c r="C181" i="15"/>
  <c r="B181" i="15"/>
  <c r="E180" i="15"/>
  <c r="D180" i="15"/>
  <c r="C180" i="15"/>
  <c r="B180" i="15"/>
  <c r="E179" i="15"/>
  <c r="D179" i="15"/>
  <c r="C179" i="15"/>
  <c r="B179" i="15"/>
  <c r="E178" i="15"/>
  <c r="D178" i="15"/>
  <c r="C178" i="15"/>
  <c r="B178" i="15"/>
  <c r="E177" i="15"/>
  <c r="D177" i="15"/>
  <c r="C177" i="15"/>
  <c r="B177" i="15"/>
  <c r="E176" i="15"/>
  <c r="D176" i="15"/>
  <c r="C176" i="15"/>
  <c r="B176" i="15"/>
  <c r="E175" i="15"/>
  <c r="D175" i="15"/>
  <c r="C175" i="15"/>
  <c r="B175" i="15"/>
  <c r="E174" i="15"/>
  <c r="D174" i="15"/>
  <c r="C174" i="15"/>
  <c r="B174" i="15"/>
  <c r="E173" i="15"/>
  <c r="D173" i="15"/>
  <c r="C173" i="15"/>
  <c r="B173" i="15"/>
  <c r="E172" i="15"/>
  <c r="D172" i="15"/>
  <c r="C172" i="15"/>
  <c r="B172" i="15"/>
  <c r="E171" i="15"/>
  <c r="D171" i="15"/>
  <c r="C171" i="15"/>
  <c r="B171" i="15"/>
  <c r="E170" i="15"/>
  <c r="D170" i="15"/>
  <c r="C170" i="15"/>
  <c r="B170" i="15"/>
  <c r="E169" i="15"/>
  <c r="D169" i="15"/>
  <c r="C169" i="15"/>
  <c r="B169" i="15"/>
  <c r="E168" i="15"/>
  <c r="D168" i="15"/>
  <c r="C168" i="15"/>
  <c r="B168" i="15"/>
  <c r="E167" i="15"/>
  <c r="D167" i="15"/>
  <c r="C167" i="15"/>
  <c r="B167" i="15"/>
  <c r="E166" i="15"/>
  <c r="D166" i="15"/>
  <c r="C166" i="15"/>
  <c r="B166" i="15"/>
  <c r="E165" i="15"/>
  <c r="D165" i="15"/>
  <c r="C165" i="15"/>
  <c r="B165" i="15"/>
  <c r="E164" i="15"/>
  <c r="D164" i="15"/>
  <c r="C164" i="15"/>
  <c r="B164" i="15"/>
  <c r="E163" i="15"/>
  <c r="D163" i="15"/>
  <c r="C163" i="15"/>
  <c r="B163" i="15"/>
  <c r="E162" i="15"/>
  <c r="D162" i="15"/>
  <c r="C162" i="15"/>
  <c r="B162" i="15"/>
  <c r="E161" i="15"/>
  <c r="D161" i="15"/>
  <c r="C161" i="15"/>
  <c r="B161" i="15"/>
  <c r="E160" i="15"/>
  <c r="D160" i="15"/>
  <c r="C160" i="15"/>
  <c r="B160" i="15"/>
  <c r="E159" i="15"/>
  <c r="D159" i="15"/>
  <c r="C159" i="15"/>
  <c r="B159" i="15"/>
  <c r="E158" i="15"/>
  <c r="D158" i="15"/>
  <c r="C158" i="15"/>
  <c r="B158" i="15"/>
  <c r="E157" i="15"/>
  <c r="D157" i="15"/>
  <c r="C157" i="15"/>
  <c r="B157" i="15"/>
  <c r="E156" i="15"/>
  <c r="D156" i="15"/>
  <c r="C156" i="15"/>
  <c r="B156" i="15"/>
  <c r="E155" i="15"/>
  <c r="D155" i="15"/>
  <c r="C155" i="15"/>
  <c r="B155" i="15"/>
  <c r="E154" i="15"/>
  <c r="D154" i="15"/>
  <c r="C154" i="15"/>
  <c r="B154" i="15"/>
  <c r="E153" i="15"/>
  <c r="D153" i="15"/>
  <c r="C153" i="15"/>
  <c r="B153" i="15"/>
  <c r="E152" i="15"/>
  <c r="D152" i="15"/>
  <c r="C152" i="15"/>
  <c r="B152" i="15"/>
  <c r="E151" i="15"/>
  <c r="D151" i="15"/>
  <c r="C151" i="15"/>
  <c r="B151" i="15"/>
  <c r="E150" i="15"/>
  <c r="D150" i="15"/>
  <c r="C150" i="15"/>
  <c r="B150" i="15"/>
  <c r="E149" i="15"/>
  <c r="D149" i="15"/>
  <c r="C149" i="15"/>
  <c r="B149" i="15"/>
  <c r="E148" i="15"/>
  <c r="D148" i="15"/>
  <c r="C148" i="15"/>
  <c r="B148" i="15"/>
  <c r="E147" i="15"/>
  <c r="D147" i="15"/>
  <c r="C147" i="15"/>
  <c r="B147" i="15"/>
  <c r="E146" i="15"/>
  <c r="D146" i="15"/>
  <c r="C146" i="15"/>
  <c r="B146" i="15"/>
  <c r="E145" i="15"/>
  <c r="D145" i="15"/>
  <c r="C145" i="15"/>
  <c r="B145" i="15"/>
  <c r="E144" i="15"/>
  <c r="D144" i="15"/>
  <c r="C144" i="15"/>
  <c r="B144" i="15"/>
  <c r="E143" i="15"/>
  <c r="D143" i="15"/>
  <c r="C143" i="15"/>
  <c r="B143" i="15"/>
  <c r="E142" i="15"/>
  <c r="D142" i="15"/>
  <c r="C142" i="15"/>
  <c r="B142" i="15"/>
  <c r="E141" i="15"/>
  <c r="D141" i="15"/>
  <c r="C141" i="15"/>
  <c r="B141" i="15"/>
  <c r="E140" i="15"/>
  <c r="D140" i="15"/>
  <c r="C140" i="15"/>
  <c r="B140" i="15"/>
  <c r="E139" i="15"/>
  <c r="D139" i="15"/>
  <c r="C139" i="15"/>
  <c r="B139" i="15"/>
  <c r="E138" i="15"/>
  <c r="D138" i="15"/>
  <c r="C138" i="15"/>
  <c r="B138" i="15"/>
  <c r="E137" i="15"/>
  <c r="D137" i="15"/>
  <c r="C137" i="15"/>
  <c r="B137" i="15"/>
  <c r="E136" i="15"/>
  <c r="D136" i="15"/>
  <c r="C136" i="15"/>
  <c r="B136" i="15"/>
  <c r="E135" i="15"/>
  <c r="D135" i="15"/>
  <c r="C135" i="15"/>
  <c r="B135" i="15"/>
  <c r="E134" i="15"/>
  <c r="D134" i="15"/>
  <c r="C134" i="15"/>
  <c r="B134" i="15"/>
  <c r="E133" i="15"/>
  <c r="D133" i="15"/>
  <c r="C133" i="15"/>
  <c r="B133" i="15"/>
  <c r="E132" i="15"/>
  <c r="D132" i="15"/>
  <c r="C132" i="15"/>
  <c r="B132" i="15"/>
  <c r="E131" i="15"/>
  <c r="D131" i="15"/>
  <c r="C131" i="15"/>
  <c r="B131" i="15"/>
  <c r="E130" i="15"/>
  <c r="D130" i="15"/>
  <c r="C130" i="15"/>
  <c r="B130" i="15"/>
  <c r="E129" i="15"/>
  <c r="D129" i="15"/>
  <c r="C129" i="15"/>
  <c r="B129" i="15"/>
  <c r="E128" i="15"/>
  <c r="D128" i="15"/>
  <c r="C128" i="15"/>
  <c r="B128" i="15"/>
  <c r="E127" i="15"/>
  <c r="D127" i="15"/>
  <c r="C127" i="15"/>
  <c r="B127" i="15"/>
  <c r="E126" i="15"/>
  <c r="D126" i="15"/>
  <c r="C126" i="15"/>
  <c r="B126" i="15"/>
  <c r="E125" i="15"/>
  <c r="D125" i="15"/>
  <c r="C125" i="15"/>
  <c r="B125" i="15"/>
  <c r="E124" i="15"/>
  <c r="D124" i="15"/>
  <c r="C124" i="15"/>
  <c r="B124" i="15"/>
  <c r="E123" i="15"/>
  <c r="D123" i="15"/>
  <c r="C123" i="15"/>
  <c r="B123" i="15"/>
  <c r="E122" i="15"/>
  <c r="D122" i="15"/>
  <c r="C122" i="15"/>
  <c r="B122" i="15"/>
  <c r="E121" i="15"/>
  <c r="D121" i="15"/>
  <c r="C121" i="15"/>
  <c r="B121" i="15"/>
  <c r="E120" i="15"/>
  <c r="D120" i="15"/>
  <c r="C120" i="15"/>
  <c r="B120" i="15"/>
  <c r="E119" i="15"/>
  <c r="D119" i="15"/>
  <c r="C119" i="15"/>
  <c r="B119" i="15"/>
  <c r="E118" i="15"/>
  <c r="D118" i="15"/>
  <c r="C118" i="15"/>
  <c r="B118" i="15"/>
  <c r="E117" i="15"/>
  <c r="D117" i="15"/>
  <c r="C117" i="15"/>
  <c r="B117" i="15"/>
  <c r="E116" i="15"/>
  <c r="D116" i="15"/>
  <c r="C116" i="15"/>
  <c r="B116" i="15"/>
  <c r="E115" i="15"/>
  <c r="D115" i="15"/>
  <c r="C115" i="15"/>
  <c r="B115" i="15"/>
  <c r="E114" i="15"/>
  <c r="D114" i="15"/>
  <c r="C114" i="15"/>
  <c r="B114" i="15"/>
  <c r="E113" i="15"/>
  <c r="D113" i="15"/>
  <c r="C113" i="15"/>
  <c r="B113" i="15"/>
  <c r="E112" i="15"/>
  <c r="D112" i="15"/>
  <c r="C112" i="15"/>
  <c r="B112" i="15"/>
  <c r="E111" i="15"/>
  <c r="D111" i="15"/>
  <c r="C111" i="15"/>
  <c r="B111" i="15"/>
  <c r="E110" i="15"/>
  <c r="D110" i="15"/>
  <c r="C110" i="15"/>
  <c r="B110" i="15"/>
  <c r="E109" i="15"/>
  <c r="D109" i="15"/>
  <c r="C109" i="15"/>
  <c r="B109" i="15"/>
  <c r="E108" i="15"/>
  <c r="D108" i="15"/>
  <c r="C108" i="15"/>
  <c r="B108" i="15"/>
  <c r="E107" i="15"/>
  <c r="D107" i="15"/>
  <c r="C107" i="15"/>
  <c r="B107" i="15"/>
  <c r="E106" i="15"/>
  <c r="D106" i="15"/>
  <c r="C106" i="15"/>
  <c r="B106" i="15"/>
  <c r="E105" i="15"/>
  <c r="D105" i="15"/>
  <c r="C105" i="15"/>
  <c r="B105" i="15"/>
  <c r="E104" i="15"/>
  <c r="D104" i="15"/>
  <c r="C104" i="15"/>
  <c r="B104" i="15"/>
  <c r="E103" i="15"/>
  <c r="D103" i="15"/>
  <c r="C103" i="15"/>
  <c r="B103" i="15"/>
  <c r="E102" i="15"/>
  <c r="D102" i="15"/>
  <c r="C102" i="15"/>
  <c r="B102" i="15"/>
  <c r="E101" i="15"/>
  <c r="D101" i="15"/>
  <c r="C101" i="15"/>
  <c r="B101" i="15"/>
  <c r="E100" i="15"/>
  <c r="D100" i="15"/>
  <c r="C100" i="15"/>
  <c r="B100" i="15"/>
  <c r="E99" i="15"/>
  <c r="D99" i="15"/>
  <c r="C99" i="15"/>
  <c r="B99" i="15"/>
  <c r="E98" i="15"/>
  <c r="D98" i="15"/>
  <c r="C98" i="15"/>
  <c r="B98" i="15"/>
  <c r="E97" i="15"/>
  <c r="D97" i="15"/>
  <c r="C97" i="15"/>
  <c r="B97" i="15"/>
  <c r="E96" i="15"/>
  <c r="D96" i="15"/>
  <c r="C96" i="15"/>
  <c r="B96" i="15"/>
  <c r="E95" i="15"/>
  <c r="D95" i="15"/>
  <c r="C95" i="15"/>
  <c r="B95" i="15"/>
  <c r="E94" i="15"/>
  <c r="D94" i="15"/>
  <c r="C94" i="15"/>
  <c r="B94" i="15"/>
  <c r="E93" i="15"/>
  <c r="D93" i="15"/>
  <c r="C93" i="15"/>
  <c r="B93" i="15"/>
  <c r="E92" i="15"/>
  <c r="D92" i="15"/>
  <c r="C92" i="15"/>
  <c r="B92" i="15"/>
  <c r="E91" i="15"/>
  <c r="D91" i="15"/>
  <c r="C91" i="15"/>
  <c r="B91" i="15"/>
  <c r="E90" i="15"/>
  <c r="D90" i="15"/>
  <c r="C90" i="15"/>
  <c r="B90" i="15"/>
  <c r="E89" i="15"/>
  <c r="D89" i="15"/>
  <c r="C89" i="15"/>
  <c r="B89" i="15"/>
  <c r="E88" i="15"/>
  <c r="D88" i="15"/>
  <c r="C88" i="15"/>
  <c r="B88" i="15"/>
  <c r="E87" i="15"/>
  <c r="D87" i="15"/>
  <c r="C87" i="15"/>
  <c r="B87" i="15"/>
  <c r="E86" i="15"/>
  <c r="D86" i="15"/>
  <c r="C86" i="15"/>
  <c r="B86" i="15"/>
  <c r="E85" i="15"/>
  <c r="D85" i="15"/>
  <c r="C85" i="15"/>
  <c r="B85" i="15"/>
  <c r="E84" i="15"/>
  <c r="D84" i="15"/>
  <c r="C84" i="15"/>
  <c r="B84" i="15"/>
  <c r="E83" i="15"/>
  <c r="D83" i="15"/>
  <c r="C83" i="15"/>
  <c r="B83" i="15"/>
  <c r="E82" i="15"/>
  <c r="D82" i="15"/>
  <c r="C82" i="15"/>
  <c r="B82" i="15"/>
  <c r="E81" i="15"/>
  <c r="D81" i="15"/>
  <c r="C81" i="15"/>
  <c r="B81" i="15"/>
  <c r="E80" i="15"/>
  <c r="D80" i="15"/>
  <c r="C80" i="15"/>
  <c r="B80" i="15"/>
  <c r="E79" i="15"/>
  <c r="D79" i="15"/>
  <c r="C79" i="15"/>
  <c r="B79" i="15"/>
  <c r="E78" i="15"/>
  <c r="D78" i="15"/>
  <c r="C78" i="15"/>
  <c r="B78" i="15"/>
  <c r="E77" i="15"/>
  <c r="D77" i="15"/>
  <c r="C77" i="15"/>
  <c r="B77" i="15"/>
  <c r="E76" i="15"/>
  <c r="D76" i="15"/>
  <c r="C76" i="15"/>
  <c r="B76" i="15"/>
  <c r="E75" i="15"/>
  <c r="D75" i="15"/>
  <c r="C75" i="15"/>
  <c r="B75" i="15"/>
  <c r="E74" i="15"/>
  <c r="D74" i="15"/>
  <c r="C74" i="15"/>
  <c r="B74" i="15"/>
  <c r="E73" i="15"/>
  <c r="D73" i="15"/>
  <c r="C73" i="15"/>
  <c r="B73" i="15"/>
  <c r="E72" i="15"/>
  <c r="D72" i="15"/>
  <c r="C72" i="15"/>
  <c r="B72" i="15"/>
  <c r="E71" i="15"/>
  <c r="D71" i="15"/>
  <c r="C71" i="15"/>
  <c r="B71" i="15"/>
  <c r="E70" i="15"/>
  <c r="D70" i="15"/>
  <c r="C70" i="15"/>
  <c r="B70" i="15"/>
  <c r="E69" i="15"/>
  <c r="D69" i="15"/>
  <c r="C69" i="15"/>
  <c r="B69" i="15"/>
  <c r="E68" i="15"/>
  <c r="D68" i="15"/>
  <c r="C68" i="15"/>
  <c r="B68" i="15"/>
  <c r="E67" i="15"/>
  <c r="D67" i="15"/>
  <c r="C67" i="15"/>
  <c r="B67" i="15"/>
  <c r="E66" i="15"/>
  <c r="D66" i="15"/>
  <c r="C66" i="15"/>
  <c r="B66" i="15"/>
  <c r="E65" i="15"/>
  <c r="D65" i="15"/>
  <c r="C65" i="15"/>
  <c r="B65" i="15"/>
  <c r="E64" i="15"/>
  <c r="D64" i="15"/>
  <c r="C64" i="15"/>
  <c r="B64" i="15"/>
  <c r="E63" i="15"/>
  <c r="D63" i="15"/>
  <c r="C63" i="15"/>
  <c r="B63" i="15"/>
  <c r="E62" i="15"/>
  <c r="D62" i="15"/>
  <c r="C62" i="15"/>
  <c r="B62" i="15"/>
  <c r="E61" i="15"/>
  <c r="D61" i="15"/>
  <c r="C61" i="15"/>
  <c r="B61" i="15"/>
  <c r="E60" i="15"/>
  <c r="D60" i="15"/>
  <c r="C60" i="15"/>
  <c r="B60" i="15"/>
  <c r="E59" i="15"/>
  <c r="D59" i="15"/>
  <c r="C59" i="15"/>
  <c r="B59" i="15"/>
  <c r="E58" i="15"/>
  <c r="D58" i="15"/>
  <c r="C58" i="15"/>
  <c r="B58" i="15"/>
  <c r="E57" i="15"/>
  <c r="D57" i="15"/>
  <c r="C57" i="15"/>
  <c r="B57" i="15"/>
  <c r="E56" i="15"/>
  <c r="D56" i="15"/>
  <c r="C56" i="15"/>
  <c r="B56" i="15"/>
  <c r="E55" i="15"/>
  <c r="D55" i="15"/>
  <c r="C55" i="15"/>
  <c r="B55" i="15"/>
  <c r="E54" i="15"/>
  <c r="D54" i="15"/>
  <c r="C54" i="15"/>
  <c r="B54" i="15"/>
  <c r="E53" i="15"/>
  <c r="D53" i="15"/>
  <c r="C53" i="15"/>
  <c r="B53" i="15"/>
  <c r="E52" i="15"/>
  <c r="D52" i="15"/>
  <c r="C52" i="15"/>
  <c r="B52" i="15"/>
  <c r="E51" i="15"/>
  <c r="D51" i="15"/>
  <c r="C51" i="15"/>
  <c r="B51" i="15"/>
  <c r="E50" i="15"/>
  <c r="D50" i="15"/>
  <c r="C50" i="15"/>
  <c r="B50" i="15"/>
  <c r="E49" i="15"/>
  <c r="D49" i="15"/>
  <c r="C49" i="15"/>
  <c r="B49" i="15"/>
  <c r="E48" i="15"/>
  <c r="D48" i="15"/>
  <c r="C48" i="15"/>
  <c r="B48" i="15"/>
  <c r="E47" i="15"/>
  <c r="D47" i="15"/>
  <c r="C47" i="15"/>
  <c r="B47" i="15"/>
  <c r="E46" i="15"/>
  <c r="D46" i="15"/>
  <c r="C46" i="15"/>
  <c r="B46" i="15"/>
  <c r="E45" i="15"/>
  <c r="D45" i="15"/>
  <c r="C45" i="15"/>
  <c r="B45" i="15"/>
  <c r="E44" i="15"/>
  <c r="D44" i="15"/>
  <c r="C44" i="15"/>
  <c r="B44" i="15"/>
  <c r="E43" i="15"/>
  <c r="D43" i="15"/>
  <c r="C43" i="15"/>
  <c r="B43" i="15"/>
  <c r="E42" i="15"/>
  <c r="D42" i="15"/>
  <c r="C42" i="15"/>
  <c r="B42" i="15"/>
  <c r="E41" i="15"/>
  <c r="D41" i="15"/>
  <c r="C41" i="15"/>
  <c r="B41" i="15"/>
  <c r="E40" i="15"/>
  <c r="D40" i="15"/>
  <c r="C40" i="15"/>
  <c r="B40" i="15"/>
  <c r="E39" i="15"/>
  <c r="D39" i="15"/>
  <c r="C39" i="15"/>
  <c r="B39" i="15"/>
  <c r="E38" i="15"/>
  <c r="D38" i="15"/>
  <c r="C38" i="15"/>
  <c r="B38" i="15"/>
  <c r="E37" i="15"/>
  <c r="D37" i="15"/>
  <c r="C37" i="15"/>
  <c r="B37" i="15"/>
  <c r="E36" i="15"/>
  <c r="D36" i="15"/>
  <c r="C36" i="15"/>
  <c r="B36" i="15"/>
  <c r="E35" i="15"/>
  <c r="D35" i="15"/>
  <c r="C35" i="15"/>
  <c r="B35" i="15"/>
  <c r="E34" i="15"/>
  <c r="D34" i="15"/>
  <c r="C34" i="15"/>
  <c r="B34" i="15"/>
  <c r="E33" i="15"/>
  <c r="D33" i="15"/>
  <c r="C33" i="15"/>
  <c r="B33" i="15"/>
  <c r="E32" i="15"/>
  <c r="D32" i="15"/>
  <c r="C32" i="15"/>
  <c r="B32" i="15"/>
  <c r="E31" i="15"/>
  <c r="D31" i="15"/>
  <c r="C31" i="15"/>
  <c r="B31" i="15"/>
  <c r="E30" i="15"/>
  <c r="D30" i="15"/>
  <c r="C30" i="15"/>
  <c r="B30" i="15"/>
  <c r="E29" i="15"/>
  <c r="D29" i="15"/>
  <c r="C29" i="15"/>
  <c r="B29" i="15"/>
  <c r="E28" i="15"/>
  <c r="D28" i="15"/>
  <c r="C28" i="15"/>
  <c r="B28" i="15"/>
  <c r="K27" i="15"/>
  <c r="E27" i="15"/>
  <c r="D27" i="15"/>
  <c r="C27" i="15"/>
  <c r="B27" i="15"/>
  <c r="K26" i="15"/>
  <c r="E26" i="15"/>
  <c r="D26" i="15"/>
  <c r="C26" i="15"/>
  <c r="B26" i="15"/>
  <c r="E25" i="15"/>
  <c r="D25" i="15"/>
  <c r="C25" i="15"/>
  <c r="B25" i="15"/>
  <c r="E24" i="15"/>
  <c r="D24" i="15"/>
  <c r="C24" i="15"/>
  <c r="B24" i="15"/>
  <c r="E23" i="15"/>
  <c r="D23" i="15"/>
  <c r="C23" i="15"/>
  <c r="B23" i="15"/>
  <c r="E22" i="15"/>
  <c r="D22" i="15"/>
  <c r="C22" i="15"/>
  <c r="B22" i="15"/>
  <c r="E21" i="15"/>
  <c r="D21" i="15"/>
  <c r="C21" i="15"/>
  <c r="B21" i="15"/>
  <c r="E20" i="15"/>
  <c r="D20" i="15"/>
  <c r="C20" i="15"/>
  <c r="B20" i="15"/>
  <c r="E19" i="15"/>
  <c r="D19" i="15"/>
  <c r="C19" i="15"/>
  <c r="B19" i="15"/>
  <c r="E18" i="15"/>
  <c r="D18" i="15"/>
  <c r="C18" i="15"/>
  <c r="B18" i="15"/>
  <c r="E17" i="15"/>
  <c r="D17" i="15"/>
  <c r="C17" i="15"/>
  <c r="B17" i="15"/>
  <c r="K16" i="15"/>
  <c r="K28" i="15" s="1"/>
  <c r="E16" i="15"/>
  <c r="D16" i="15"/>
  <c r="C16" i="15"/>
  <c r="B16" i="15"/>
  <c r="E15" i="15"/>
  <c r="D15" i="15"/>
  <c r="C15" i="15"/>
  <c r="B15" i="15"/>
  <c r="E14" i="15"/>
  <c r="D14" i="15"/>
  <c r="C14" i="15"/>
  <c r="B14" i="15"/>
  <c r="K13" i="15"/>
  <c r="E13" i="15"/>
  <c r="D13" i="15"/>
  <c r="C13" i="15"/>
  <c r="B13" i="15"/>
  <c r="K12" i="15"/>
  <c r="K17" i="15" s="1"/>
  <c r="E12" i="15"/>
  <c r="D12" i="15"/>
  <c r="C12" i="15"/>
  <c r="B12" i="15"/>
  <c r="K11" i="15"/>
  <c r="E11" i="15"/>
  <c r="D11" i="15"/>
  <c r="C11" i="15"/>
  <c r="B11" i="15"/>
  <c r="K10" i="15"/>
  <c r="E10" i="15"/>
  <c r="D10" i="15"/>
  <c r="C10" i="15"/>
  <c r="B10" i="15"/>
  <c r="E9" i="15"/>
  <c r="D9" i="15"/>
  <c r="C9" i="15"/>
  <c r="B9" i="15"/>
  <c r="E8" i="15"/>
  <c r="D8" i="15"/>
  <c r="C8" i="15"/>
  <c r="B8" i="15"/>
  <c r="E7" i="15"/>
  <c r="D7" i="15"/>
  <c r="C7" i="15"/>
  <c r="B7" i="15"/>
  <c r="E6" i="15"/>
  <c r="D6" i="15"/>
  <c r="C6" i="15"/>
  <c r="B6" i="15"/>
  <c r="E5" i="15"/>
  <c r="D5" i="15"/>
  <c r="C5" i="15"/>
  <c r="B5" i="15"/>
  <c r="E4" i="15"/>
  <c r="D4" i="15"/>
  <c r="C4" i="15"/>
  <c r="B4" i="15"/>
  <c r="E3" i="15"/>
  <c r="D3" i="15"/>
  <c r="C3" i="15"/>
  <c r="B3" i="15"/>
  <c r="E2" i="15"/>
  <c r="D2" i="15"/>
  <c r="C2" i="15"/>
  <c r="B2" i="15"/>
  <c r="F202" i="14"/>
  <c r="E202" i="14"/>
  <c r="D202" i="14"/>
  <c r="C202" i="14"/>
  <c r="B202" i="14"/>
  <c r="F201" i="14"/>
  <c r="E201" i="14"/>
  <c r="D201" i="14"/>
  <c r="C201" i="14"/>
  <c r="B201" i="14"/>
  <c r="F200" i="14"/>
  <c r="E200" i="14"/>
  <c r="D200" i="14"/>
  <c r="C200" i="14"/>
  <c r="B200" i="14"/>
  <c r="F199" i="14"/>
  <c r="E199" i="14"/>
  <c r="D199" i="14"/>
  <c r="C199" i="14"/>
  <c r="B199" i="14"/>
  <c r="F198" i="14"/>
  <c r="E198" i="14"/>
  <c r="D198" i="14"/>
  <c r="C198" i="14"/>
  <c r="B198" i="14"/>
  <c r="F197" i="14"/>
  <c r="E197" i="14"/>
  <c r="D197" i="14"/>
  <c r="C197" i="14"/>
  <c r="B197" i="14"/>
  <c r="F196" i="14"/>
  <c r="E196" i="14"/>
  <c r="D196" i="14"/>
  <c r="C196" i="14"/>
  <c r="B196" i="14"/>
  <c r="F195" i="14"/>
  <c r="E195" i="14"/>
  <c r="D195" i="14"/>
  <c r="C195" i="14"/>
  <c r="B195" i="14"/>
  <c r="F194" i="14"/>
  <c r="E194" i="14"/>
  <c r="D194" i="14"/>
  <c r="C194" i="14"/>
  <c r="B194" i="14"/>
  <c r="F193" i="14"/>
  <c r="E193" i="14"/>
  <c r="D193" i="14"/>
  <c r="C193" i="14"/>
  <c r="B193" i="14"/>
  <c r="F192" i="14"/>
  <c r="E192" i="14"/>
  <c r="D192" i="14"/>
  <c r="C192" i="14"/>
  <c r="B192" i="14"/>
  <c r="F191" i="14"/>
  <c r="E191" i="14"/>
  <c r="D191" i="14"/>
  <c r="C191" i="14"/>
  <c r="B191" i="14"/>
  <c r="F190" i="14"/>
  <c r="E190" i="14"/>
  <c r="D190" i="14"/>
  <c r="C190" i="14"/>
  <c r="B190" i="14"/>
  <c r="F189" i="14"/>
  <c r="E189" i="14"/>
  <c r="D189" i="14"/>
  <c r="C189" i="14"/>
  <c r="B189" i="14"/>
  <c r="F188" i="14"/>
  <c r="E188" i="14"/>
  <c r="D188" i="14"/>
  <c r="C188" i="14"/>
  <c r="B188" i="14"/>
  <c r="F187" i="14"/>
  <c r="E187" i="14"/>
  <c r="D187" i="14"/>
  <c r="C187" i="14"/>
  <c r="B187" i="14"/>
  <c r="F186" i="14"/>
  <c r="E186" i="14"/>
  <c r="D186" i="14"/>
  <c r="C186" i="14"/>
  <c r="B186" i="14"/>
  <c r="F185" i="14"/>
  <c r="E185" i="14"/>
  <c r="D185" i="14"/>
  <c r="C185" i="14"/>
  <c r="B185" i="14"/>
  <c r="F184" i="14"/>
  <c r="E184" i="14"/>
  <c r="D184" i="14"/>
  <c r="C184" i="14"/>
  <c r="B184" i="14"/>
  <c r="F183" i="14"/>
  <c r="E183" i="14"/>
  <c r="D183" i="14"/>
  <c r="C183" i="14"/>
  <c r="B183" i="14"/>
  <c r="F182" i="14"/>
  <c r="E182" i="14"/>
  <c r="D182" i="14"/>
  <c r="C182" i="14"/>
  <c r="B182" i="14"/>
  <c r="F181" i="14"/>
  <c r="E181" i="14"/>
  <c r="D181" i="14"/>
  <c r="C181" i="14"/>
  <c r="B181" i="14"/>
  <c r="F180" i="14"/>
  <c r="E180" i="14"/>
  <c r="D180" i="14"/>
  <c r="C180" i="14"/>
  <c r="B180" i="14"/>
  <c r="F179" i="14"/>
  <c r="E179" i="14"/>
  <c r="D179" i="14"/>
  <c r="C179" i="14"/>
  <c r="B179" i="14"/>
  <c r="F178" i="14"/>
  <c r="E178" i="14"/>
  <c r="D178" i="14"/>
  <c r="C178" i="14"/>
  <c r="B178" i="14"/>
  <c r="F177" i="14"/>
  <c r="E177" i="14"/>
  <c r="D177" i="14"/>
  <c r="C177" i="14"/>
  <c r="B177" i="14"/>
  <c r="F176" i="14"/>
  <c r="E176" i="14"/>
  <c r="D176" i="14"/>
  <c r="C176" i="14"/>
  <c r="B176" i="14"/>
  <c r="F175" i="14"/>
  <c r="E175" i="14"/>
  <c r="D175" i="14"/>
  <c r="C175" i="14"/>
  <c r="B175" i="14"/>
  <c r="F174" i="14"/>
  <c r="E174" i="14"/>
  <c r="D174" i="14"/>
  <c r="C174" i="14"/>
  <c r="B174" i="14"/>
  <c r="F173" i="14"/>
  <c r="E173" i="14"/>
  <c r="D173" i="14"/>
  <c r="C173" i="14"/>
  <c r="B173" i="14"/>
  <c r="F172" i="14"/>
  <c r="E172" i="14"/>
  <c r="D172" i="14"/>
  <c r="C172" i="14"/>
  <c r="B172" i="14"/>
  <c r="F171" i="14"/>
  <c r="E171" i="14"/>
  <c r="D171" i="14"/>
  <c r="C171" i="14"/>
  <c r="B171" i="14"/>
  <c r="F170" i="14"/>
  <c r="E170" i="14"/>
  <c r="D170" i="14"/>
  <c r="C170" i="14"/>
  <c r="B170" i="14"/>
  <c r="F169" i="14"/>
  <c r="E169" i="14"/>
  <c r="D169" i="14"/>
  <c r="C169" i="14"/>
  <c r="B169" i="14"/>
  <c r="F168" i="14"/>
  <c r="E168" i="14"/>
  <c r="D168" i="14"/>
  <c r="C168" i="14"/>
  <c r="B168" i="14"/>
  <c r="F167" i="14"/>
  <c r="E167" i="14"/>
  <c r="D167" i="14"/>
  <c r="C167" i="14"/>
  <c r="B167" i="14"/>
  <c r="F166" i="14"/>
  <c r="E166" i="14"/>
  <c r="D166" i="14"/>
  <c r="C166" i="14"/>
  <c r="B166" i="14"/>
  <c r="F165" i="14"/>
  <c r="E165" i="14"/>
  <c r="D165" i="14"/>
  <c r="C165" i="14"/>
  <c r="B165" i="14"/>
  <c r="F164" i="14"/>
  <c r="E164" i="14"/>
  <c r="D164" i="14"/>
  <c r="C164" i="14"/>
  <c r="B164" i="14"/>
  <c r="F163" i="14"/>
  <c r="E163" i="14"/>
  <c r="D163" i="14"/>
  <c r="C163" i="14"/>
  <c r="B163" i="14"/>
  <c r="F162" i="14"/>
  <c r="E162" i="14"/>
  <c r="D162" i="14"/>
  <c r="C162" i="14"/>
  <c r="B162" i="14"/>
  <c r="F161" i="14"/>
  <c r="E161" i="14"/>
  <c r="D161" i="14"/>
  <c r="C161" i="14"/>
  <c r="B161" i="14"/>
  <c r="F160" i="14"/>
  <c r="E160" i="14"/>
  <c r="D160" i="14"/>
  <c r="C160" i="14"/>
  <c r="B160" i="14"/>
  <c r="F159" i="14"/>
  <c r="E159" i="14"/>
  <c r="D159" i="14"/>
  <c r="C159" i="14"/>
  <c r="B159" i="14"/>
  <c r="F158" i="14"/>
  <c r="E158" i="14"/>
  <c r="D158" i="14"/>
  <c r="C158" i="14"/>
  <c r="B158" i="14"/>
  <c r="F157" i="14"/>
  <c r="E157" i="14"/>
  <c r="D157" i="14"/>
  <c r="C157" i="14"/>
  <c r="B157" i="14"/>
  <c r="F156" i="14"/>
  <c r="E156" i="14"/>
  <c r="D156" i="14"/>
  <c r="C156" i="14"/>
  <c r="B156" i="14"/>
  <c r="F155" i="14"/>
  <c r="E155" i="14"/>
  <c r="D155" i="14"/>
  <c r="C155" i="14"/>
  <c r="B155" i="14"/>
  <c r="F154" i="14"/>
  <c r="E154" i="14"/>
  <c r="D154" i="14"/>
  <c r="C154" i="14"/>
  <c r="B154" i="14"/>
  <c r="F153" i="14"/>
  <c r="E153" i="14"/>
  <c r="D153" i="14"/>
  <c r="C153" i="14"/>
  <c r="B153" i="14"/>
  <c r="F152" i="14"/>
  <c r="E152" i="14"/>
  <c r="D152" i="14"/>
  <c r="C152" i="14"/>
  <c r="B152" i="14"/>
  <c r="F151" i="14"/>
  <c r="E151" i="14"/>
  <c r="D151" i="14"/>
  <c r="C151" i="14"/>
  <c r="B151" i="14"/>
  <c r="F150" i="14"/>
  <c r="E150" i="14"/>
  <c r="D150" i="14"/>
  <c r="C150" i="14"/>
  <c r="B150" i="14"/>
  <c r="F149" i="14"/>
  <c r="E149" i="14"/>
  <c r="D149" i="14"/>
  <c r="C149" i="14"/>
  <c r="B149" i="14"/>
  <c r="F148" i="14"/>
  <c r="E148" i="14"/>
  <c r="D148" i="14"/>
  <c r="C148" i="14"/>
  <c r="B148" i="14"/>
  <c r="F147" i="14"/>
  <c r="E147" i="14"/>
  <c r="D147" i="14"/>
  <c r="C147" i="14"/>
  <c r="B147" i="14"/>
  <c r="F146" i="14"/>
  <c r="E146" i="14"/>
  <c r="D146" i="14"/>
  <c r="C146" i="14"/>
  <c r="B146" i="14"/>
  <c r="F145" i="14"/>
  <c r="E145" i="14"/>
  <c r="D145" i="14"/>
  <c r="C145" i="14"/>
  <c r="B145" i="14"/>
  <c r="F144" i="14"/>
  <c r="E144" i="14"/>
  <c r="D144" i="14"/>
  <c r="C144" i="14"/>
  <c r="B144" i="14"/>
  <c r="F143" i="14"/>
  <c r="E143" i="14"/>
  <c r="D143" i="14"/>
  <c r="C143" i="14"/>
  <c r="B143" i="14"/>
  <c r="F142" i="14"/>
  <c r="E142" i="14"/>
  <c r="D142" i="14"/>
  <c r="C142" i="14"/>
  <c r="B142" i="14"/>
  <c r="F141" i="14"/>
  <c r="E141" i="14"/>
  <c r="D141" i="14"/>
  <c r="C141" i="14"/>
  <c r="B141" i="14"/>
  <c r="F140" i="14"/>
  <c r="E140" i="14"/>
  <c r="D140" i="14"/>
  <c r="C140" i="14"/>
  <c r="B140" i="14"/>
  <c r="F139" i="14"/>
  <c r="E139" i="14"/>
  <c r="D139" i="14"/>
  <c r="C139" i="14"/>
  <c r="B139" i="14"/>
  <c r="F138" i="14"/>
  <c r="E138" i="14"/>
  <c r="D138" i="14"/>
  <c r="C138" i="14"/>
  <c r="B138" i="14"/>
  <c r="F137" i="14"/>
  <c r="E137" i="14"/>
  <c r="D137" i="14"/>
  <c r="C137" i="14"/>
  <c r="B137" i="14"/>
  <c r="F136" i="14"/>
  <c r="E136" i="14"/>
  <c r="D136" i="14"/>
  <c r="C136" i="14"/>
  <c r="B136" i="14"/>
  <c r="G135" i="14"/>
  <c r="F135" i="14"/>
  <c r="E135" i="14"/>
  <c r="D135" i="14"/>
  <c r="C135" i="14"/>
  <c r="B135" i="14"/>
  <c r="F134" i="14"/>
  <c r="E134" i="14"/>
  <c r="D134" i="14"/>
  <c r="C134" i="14"/>
  <c r="B134" i="14"/>
  <c r="F133" i="14"/>
  <c r="E133" i="14"/>
  <c r="D133" i="14"/>
  <c r="C133" i="14"/>
  <c r="B133" i="14"/>
  <c r="F132" i="14"/>
  <c r="E132" i="14"/>
  <c r="D132" i="14"/>
  <c r="C132" i="14"/>
  <c r="B132" i="14"/>
  <c r="G131" i="14"/>
  <c r="F131" i="14"/>
  <c r="E131" i="14"/>
  <c r="D131" i="14"/>
  <c r="C131" i="14"/>
  <c r="B131" i="14"/>
  <c r="F130" i="14"/>
  <c r="E130" i="14"/>
  <c r="D130" i="14"/>
  <c r="C130" i="14"/>
  <c r="B130" i="14"/>
  <c r="F129" i="14"/>
  <c r="E129" i="14"/>
  <c r="D129" i="14"/>
  <c r="C129" i="14"/>
  <c r="B129" i="14"/>
  <c r="F128" i="14"/>
  <c r="E128" i="14"/>
  <c r="D128" i="14"/>
  <c r="C128" i="14"/>
  <c r="B128" i="14"/>
  <c r="F127" i="14"/>
  <c r="E127" i="14"/>
  <c r="D127" i="14"/>
  <c r="C127" i="14"/>
  <c r="B127" i="14"/>
  <c r="F126" i="14"/>
  <c r="E126" i="14"/>
  <c r="D126" i="14"/>
  <c r="C126" i="14"/>
  <c r="B126" i="14"/>
  <c r="F125" i="14"/>
  <c r="E125" i="14"/>
  <c r="D125" i="14"/>
  <c r="C125" i="14"/>
  <c r="B125" i="14"/>
  <c r="F124" i="14"/>
  <c r="E124" i="14"/>
  <c r="D124" i="14"/>
  <c r="C124" i="14"/>
  <c r="B124" i="14"/>
  <c r="F123" i="14"/>
  <c r="E123" i="14"/>
  <c r="D123" i="14"/>
  <c r="C123" i="14"/>
  <c r="B123" i="14"/>
  <c r="F122" i="14"/>
  <c r="E122" i="14"/>
  <c r="D122" i="14"/>
  <c r="C122" i="14"/>
  <c r="B122" i="14"/>
  <c r="F121" i="14"/>
  <c r="E121" i="14"/>
  <c r="D121" i="14"/>
  <c r="C121" i="14"/>
  <c r="B121" i="14"/>
  <c r="F120" i="14"/>
  <c r="E120" i="14"/>
  <c r="D120" i="14"/>
  <c r="C120" i="14"/>
  <c r="B120" i="14"/>
  <c r="F119" i="14"/>
  <c r="E119" i="14"/>
  <c r="D119" i="14"/>
  <c r="C119" i="14"/>
  <c r="B119" i="14"/>
  <c r="F118" i="14"/>
  <c r="E118" i="14"/>
  <c r="D118" i="14"/>
  <c r="C118" i="14"/>
  <c r="B118" i="14"/>
  <c r="F117" i="14"/>
  <c r="E117" i="14"/>
  <c r="D117" i="14"/>
  <c r="C117" i="14"/>
  <c r="B117" i="14"/>
  <c r="F116" i="14"/>
  <c r="E116" i="14"/>
  <c r="D116" i="14"/>
  <c r="C116" i="14"/>
  <c r="B116" i="14"/>
  <c r="F115" i="14"/>
  <c r="E115" i="14"/>
  <c r="D115" i="14"/>
  <c r="C115" i="14"/>
  <c r="B115" i="14"/>
  <c r="F114" i="14"/>
  <c r="E114" i="14"/>
  <c r="D114" i="14"/>
  <c r="C114" i="14"/>
  <c r="B114" i="14"/>
  <c r="F113" i="14"/>
  <c r="E113" i="14"/>
  <c r="D113" i="14"/>
  <c r="C113" i="14"/>
  <c r="B113" i="14"/>
  <c r="F112" i="14"/>
  <c r="E112" i="14"/>
  <c r="D112" i="14"/>
  <c r="C112" i="14"/>
  <c r="B112" i="14"/>
  <c r="G111" i="14"/>
  <c r="F111" i="14"/>
  <c r="E111" i="14"/>
  <c r="D111" i="14"/>
  <c r="C111" i="14"/>
  <c r="B111" i="14"/>
  <c r="F110" i="14"/>
  <c r="E110" i="14"/>
  <c r="D110" i="14"/>
  <c r="C110" i="14"/>
  <c r="B110" i="14"/>
  <c r="F109" i="14"/>
  <c r="E109" i="14"/>
  <c r="D109" i="14"/>
  <c r="C109" i="14"/>
  <c r="B109" i="14"/>
  <c r="F108" i="14"/>
  <c r="E108" i="14"/>
  <c r="D108" i="14"/>
  <c r="C108" i="14"/>
  <c r="B108" i="14"/>
  <c r="G107" i="14"/>
  <c r="F107" i="14"/>
  <c r="E107" i="14"/>
  <c r="D107" i="14"/>
  <c r="C107" i="14"/>
  <c r="B107" i="14"/>
  <c r="F106" i="14"/>
  <c r="E106" i="14"/>
  <c r="D106" i="14"/>
  <c r="C106" i="14"/>
  <c r="B106" i="14"/>
  <c r="F105" i="14"/>
  <c r="E105" i="14"/>
  <c r="D105" i="14"/>
  <c r="C105" i="14"/>
  <c r="B105" i="14"/>
  <c r="F104" i="14"/>
  <c r="E104" i="14"/>
  <c r="D104" i="14"/>
  <c r="C104" i="14"/>
  <c r="B104" i="14"/>
  <c r="F103" i="14"/>
  <c r="E103" i="14"/>
  <c r="D103" i="14"/>
  <c r="C103" i="14"/>
  <c r="B103" i="14"/>
  <c r="F102" i="14"/>
  <c r="E102" i="14"/>
  <c r="D102" i="14"/>
  <c r="C102" i="14"/>
  <c r="B102" i="14"/>
  <c r="F101" i="14"/>
  <c r="E101" i="14"/>
  <c r="D101" i="14"/>
  <c r="C101" i="14"/>
  <c r="B101" i="14"/>
  <c r="F100" i="14"/>
  <c r="E100" i="14"/>
  <c r="D100" i="14"/>
  <c r="C100" i="14"/>
  <c r="B100" i="14"/>
  <c r="F99" i="14"/>
  <c r="E99" i="14"/>
  <c r="D99" i="14"/>
  <c r="C99" i="14"/>
  <c r="B99" i="14"/>
  <c r="F98" i="14"/>
  <c r="E98" i="14"/>
  <c r="D98" i="14"/>
  <c r="C98" i="14"/>
  <c r="B98" i="14"/>
  <c r="F97" i="14"/>
  <c r="E97" i="14"/>
  <c r="D97" i="14"/>
  <c r="C97" i="14"/>
  <c r="B97" i="14"/>
  <c r="F96" i="14"/>
  <c r="E96" i="14"/>
  <c r="D96" i="14"/>
  <c r="C96" i="14"/>
  <c r="B96" i="14"/>
  <c r="F95" i="14"/>
  <c r="E95" i="14"/>
  <c r="D95" i="14"/>
  <c r="C95" i="14"/>
  <c r="B95" i="14"/>
  <c r="F94" i="14"/>
  <c r="E94" i="14"/>
  <c r="D94" i="14"/>
  <c r="C94" i="14"/>
  <c r="B94" i="14"/>
  <c r="F93" i="14"/>
  <c r="E93" i="14"/>
  <c r="D93" i="14"/>
  <c r="C93" i="14"/>
  <c r="B93" i="14"/>
  <c r="F92" i="14"/>
  <c r="E92" i="14"/>
  <c r="D92" i="14"/>
  <c r="C92" i="14"/>
  <c r="B92" i="14"/>
  <c r="F91" i="14"/>
  <c r="E91" i="14"/>
  <c r="D91" i="14"/>
  <c r="C91" i="14"/>
  <c r="B91" i="14"/>
  <c r="F90" i="14"/>
  <c r="E90" i="14"/>
  <c r="D90" i="14"/>
  <c r="C90" i="14"/>
  <c r="B90" i="14"/>
  <c r="F89" i="14"/>
  <c r="E89" i="14"/>
  <c r="D89" i="14"/>
  <c r="C89" i="14"/>
  <c r="B89" i="14"/>
  <c r="F88" i="14"/>
  <c r="E88" i="14"/>
  <c r="D88" i="14"/>
  <c r="C88" i="14"/>
  <c r="B88" i="14"/>
  <c r="F87" i="14"/>
  <c r="E87" i="14"/>
  <c r="D87" i="14"/>
  <c r="C87" i="14"/>
  <c r="B87" i="14"/>
  <c r="F86" i="14"/>
  <c r="E86" i="14"/>
  <c r="D86" i="14"/>
  <c r="C86" i="14"/>
  <c r="B86" i="14"/>
  <c r="F85" i="14"/>
  <c r="E85" i="14"/>
  <c r="D85" i="14"/>
  <c r="C85" i="14"/>
  <c r="B85" i="14"/>
  <c r="F84" i="14"/>
  <c r="E84" i="14"/>
  <c r="D84" i="14"/>
  <c r="C84" i="14"/>
  <c r="B84" i="14"/>
  <c r="F83" i="14"/>
  <c r="E83" i="14"/>
  <c r="D83" i="14"/>
  <c r="C83" i="14"/>
  <c r="B83" i="14"/>
  <c r="F82" i="14"/>
  <c r="E82" i="14"/>
  <c r="D82" i="14"/>
  <c r="C82" i="14"/>
  <c r="B82" i="14"/>
  <c r="F81" i="14"/>
  <c r="E81" i="14"/>
  <c r="D81" i="14"/>
  <c r="C81" i="14"/>
  <c r="B81" i="14"/>
  <c r="F80" i="14"/>
  <c r="E80" i="14"/>
  <c r="D80" i="14"/>
  <c r="C80" i="14"/>
  <c r="B80" i="14"/>
  <c r="F79" i="14"/>
  <c r="E79" i="14"/>
  <c r="D79" i="14"/>
  <c r="C79" i="14"/>
  <c r="B79" i="14"/>
  <c r="F78" i="14"/>
  <c r="E78" i="14"/>
  <c r="D78" i="14"/>
  <c r="C78" i="14"/>
  <c r="B78" i="14"/>
  <c r="F77" i="14"/>
  <c r="E77" i="14"/>
  <c r="D77" i="14"/>
  <c r="C77" i="14"/>
  <c r="B77" i="14"/>
  <c r="F76" i="14"/>
  <c r="E76" i="14"/>
  <c r="D76" i="14"/>
  <c r="C76" i="14"/>
  <c r="B76" i="14"/>
  <c r="F75" i="14"/>
  <c r="E75" i="14"/>
  <c r="D75" i="14"/>
  <c r="C75" i="14"/>
  <c r="B75" i="14"/>
  <c r="F74" i="14"/>
  <c r="E74" i="14"/>
  <c r="D74" i="14"/>
  <c r="C74" i="14"/>
  <c r="B74" i="14"/>
  <c r="F73" i="14"/>
  <c r="E73" i="14"/>
  <c r="D73" i="14"/>
  <c r="C73" i="14"/>
  <c r="B73" i="14"/>
  <c r="F72" i="14"/>
  <c r="E72" i="14"/>
  <c r="D72" i="14"/>
  <c r="C72" i="14"/>
  <c r="B72" i="14"/>
  <c r="F71" i="14"/>
  <c r="E71" i="14"/>
  <c r="D71" i="14"/>
  <c r="C71" i="14"/>
  <c r="B71" i="14"/>
  <c r="F70" i="14"/>
  <c r="E70" i="14"/>
  <c r="D70" i="14"/>
  <c r="C70" i="14"/>
  <c r="B70" i="14"/>
  <c r="F69" i="14"/>
  <c r="E69" i="14"/>
  <c r="D69" i="14"/>
  <c r="C69" i="14"/>
  <c r="B69" i="14"/>
  <c r="F68" i="14"/>
  <c r="E68" i="14"/>
  <c r="D68" i="14"/>
  <c r="C68" i="14"/>
  <c r="B68" i="14"/>
  <c r="F67" i="14"/>
  <c r="E67" i="14"/>
  <c r="D67" i="14"/>
  <c r="C67" i="14"/>
  <c r="B67" i="14"/>
  <c r="F66" i="14"/>
  <c r="E66" i="14"/>
  <c r="D66" i="14"/>
  <c r="C66" i="14"/>
  <c r="B66" i="14"/>
  <c r="F65" i="14"/>
  <c r="E65" i="14"/>
  <c r="D65" i="14"/>
  <c r="C65" i="14"/>
  <c r="B65" i="14"/>
  <c r="F64" i="14"/>
  <c r="E64" i="14"/>
  <c r="D64" i="14"/>
  <c r="C64" i="14"/>
  <c r="B64" i="14"/>
  <c r="F63" i="14"/>
  <c r="E63" i="14"/>
  <c r="D63" i="14"/>
  <c r="C63" i="14"/>
  <c r="B63" i="14"/>
  <c r="F62" i="14"/>
  <c r="E62" i="14"/>
  <c r="D62" i="14"/>
  <c r="C62" i="14"/>
  <c r="B62" i="14"/>
  <c r="F61" i="14"/>
  <c r="E61" i="14"/>
  <c r="D61" i="14"/>
  <c r="C61" i="14"/>
  <c r="B61" i="14"/>
  <c r="F60" i="14"/>
  <c r="E60" i="14"/>
  <c r="D60" i="14"/>
  <c r="C60" i="14"/>
  <c r="B60" i="14"/>
  <c r="F59" i="14"/>
  <c r="E59" i="14"/>
  <c r="D59" i="14"/>
  <c r="C59" i="14"/>
  <c r="B59" i="14"/>
  <c r="F58" i="14"/>
  <c r="E58" i="14"/>
  <c r="D58" i="14"/>
  <c r="C58" i="14"/>
  <c r="B58" i="14"/>
  <c r="F57" i="14"/>
  <c r="E57" i="14"/>
  <c r="D57" i="14"/>
  <c r="C57" i="14"/>
  <c r="B57" i="14"/>
  <c r="F56" i="14"/>
  <c r="E56" i="14"/>
  <c r="D56" i="14"/>
  <c r="C56" i="14"/>
  <c r="B56" i="14"/>
  <c r="F55" i="14"/>
  <c r="E55" i="14"/>
  <c r="D55" i="14"/>
  <c r="C55" i="14"/>
  <c r="B55" i="14"/>
  <c r="F54" i="14"/>
  <c r="E54" i="14"/>
  <c r="D54" i="14"/>
  <c r="C54" i="14"/>
  <c r="B54" i="14"/>
  <c r="F53" i="14"/>
  <c r="E53" i="14"/>
  <c r="D53" i="14"/>
  <c r="C53" i="14"/>
  <c r="B53" i="14"/>
  <c r="G52" i="14"/>
  <c r="F52" i="14"/>
  <c r="E52" i="14"/>
  <c r="D52" i="14"/>
  <c r="C52" i="14"/>
  <c r="B52" i="14"/>
  <c r="G51" i="14"/>
  <c r="F51" i="14"/>
  <c r="E51" i="14"/>
  <c r="D51" i="14"/>
  <c r="C51" i="14"/>
  <c r="B51" i="14"/>
  <c r="G50" i="14"/>
  <c r="F50" i="14"/>
  <c r="E50" i="14"/>
  <c r="D50" i="14"/>
  <c r="C50" i="14"/>
  <c r="B50" i="14"/>
  <c r="G49" i="14"/>
  <c r="F49" i="14"/>
  <c r="E49" i="14"/>
  <c r="D49" i="14"/>
  <c r="C49" i="14"/>
  <c r="B49" i="14"/>
  <c r="G48" i="14"/>
  <c r="F48" i="14"/>
  <c r="E48" i="14"/>
  <c r="D48" i="14"/>
  <c r="C48" i="14"/>
  <c r="B48" i="14"/>
  <c r="G47" i="14"/>
  <c r="F47" i="14"/>
  <c r="E47" i="14"/>
  <c r="D47" i="14"/>
  <c r="C47" i="14"/>
  <c r="B47" i="14"/>
  <c r="G46" i="14"/>
  <c r="F46" i="14"/>
  <c r="E46" i="14"/>
  <c r="D46" i="14"/>
  <c r="C46" i="14"/>
  <c r="B46" i="14"/>
  <c r="G45" i="14"/>
  <c r="F45" i="14"/>
  <c r="E45" i="14"/>
  <c r="D45" i="14"/>
  <c r="C45" i="14"/>
  <c r="B45" i="14"/>
  <c r="G44" i="14"/>
  <c r="F44" i="14"/>
  <c r="E44" i="14"/>
  <c r="D44" i="14"/>
  <c r="C44" i="14"/>
  <c r="B44" i="14"/>
  <c r="G43" i="14"/>
  <c r="F43" i="14"/>
  <c r="E43" i="14"/>
  <c r="D43" i="14"/>
  <c r="C43" i="14"/>
  <c r="B43" i="14"/>
  <c r="G42" i="14"/>
  <c r="F42" i="14"/>
  <c r="E42" i="14"/>
  <c r="D42" i="14"/>
  <c r="C42" i="14"/>
  <c r="B42" i="14"/>
  <c r="G41" i="14"/>
  <c r="F41" i="14"/>
  <c r="E41" i="14"/>
  <c r="D41" i="14"/>
  <c r="C41" i="14"/>
  <c r="B41" i="14"/>
  <c r="G40" i="14"/>
  <c r="F40" i="14"/>
  <c r="E40" i="14"/>
  <c r="D40" i="14"/>
  <c r="C40" i="14"/>
  <c r="B40" i="14"/>
  <c r="G39" i="14"/>
  <c r="F39" i="14"/>
  <c r="E39" i="14"/>
  <c r="D39" i="14"/>
  <c r="C39" i="14"/>
  <c r="B39" i="14"/>
  <c r="G38" i="14"/>
  <c r="F38" i="14"/>
  <c r="E38" i="14"/>
  <c r="D38" i="14"/>
  <c r="C38" i="14"/>
  <c r="B38" i="14"/>
  <c r="G37" i="14"/>
  <c r="F37" i="14"/>
  <c r="E37" i="14"/>
  <c r="D37" i="14"/>
  <c r="C37" i="14"/>
  <c r="B37" i="14"/>
  <c r="G36" i="14"/>
  <c r="F36" i="14"/>
  <c r="E36" i="14"/>
  <c r="D36" i="14"/>
  <c r="C36" i="14"/>
  <c r="B36" i="14"/>
  <c r="G35" i="14"/>
  <c r="F35" i="14"/>
  <c r="E35" i="14"/>
  <c r="D35" i="14"/>
  <c r="C35" i="14"/>
  <c r="B35" i="14"/>
  <c r="G34" i="14"/>
  <c r="F34" i="14"/>
  <c r="E34" i="14"/>
  <c r="D34" i="14"/>
  <c r="C34" i="14"/>
  <c r="B34" i="14"/>
  <c r="G33" i="14"/>
  <c r="F33" i="14"/>
  <c r="E33" i="14"/>
  <c r="D33" i="14"/>
  <c r="C33" i="14"/>
  <c r="B33" i="14"/>
  <c r="G32" i="14"/>
  <c r="F32" i="14"/>
  <c r="E32" i="14"/>
  <c r="D32" i="14"/>
  <c r="C32" i="14"/>
  <c r="B32" i="14"/>
  <c r="G31" i="14"/>
  <c r="F31" i="14"/>
  <c r="E31" i="14"/>
  <c r="D31" i="14"/>
  <c r="C31" i="14"/>
  <c r="B31" i="14"/>
  <c r="G30" i="14"/>
  <c r="F30" i="14"/>
  <c r="E30" i="14"/>
  <c r="D30" i="14"/>
  <c r="C30" i="14"/>
  <c r="B30" i="14"/>
  <c r="G29" i="14"/>
  <c r="F29" i="14"/>
  <c r="E29" i="14"/>
  <c r="D29" i="14"/>
  <c r="C29" i="14"/>
  <c r="B29" i="14"/>
  <c r="J28" i="14"/>
  <c r="G133" i="14" s="1"/>
  <c r="G28" i="14"/>
  <c r="F28" i="14"/>
  <c r="E28" i="14"/>
  <c r="D28" i="14"/>
  <c r="C28" i="14"/>
  <c r="B28" i="14"/>
  <c r="G27" i="14"/>
  <c r="F27" i="14"/>
  <c r="E27" i="14"/>
  <c r="D27" i="14"/>
  <c r="C27" i="14"/>
  <c r="B27" i="14"/>
  <c r="G26" i="14"/>
  <c r="F26" i="14"/>
  <c r="E26" i="14"/>
  <c r="D26" i="14"/>
  <c r="C26" i="14"/>
  <c r="B26" i="14"/>
  <c r="G25" i="14"/>
  <c r="F25" i="14"/>
  <c r="E25" i="14"/>
  <c r="D25" i="14"/>
  <c r="C25" i="14"/>
  <c r="B25" i="14"/>
  <c r="G24" i="14"/>
  <c r="F24" i="14"/>
  <c r="E24" i="14"/>
  <c r="D24" i="14"/>
  <c r="C24" i="14"/>
  <c r="B24" i="14"/>
  <c r="G23" i="14"/>
  <c r="F23" i="14"/>
  <c r="E23" i="14"/>
  <c r="D23" i="14"/>
  <c r="C23" i="14"/>
  <c r="B23" i="14"/>
  <c r="M22" i="14"/>
  <c r="M24" i="14" s="1"/>
  <c r="G22" i="14"/>
  <c r="F22" i="14"/>
  <c r="E22" i="14"/>
  <c r="D22" i="14"/>
  <c r="C22" i="14"/>
  <c r="B22" i="14"/>
  <c r="G21" i="14"/>
  <c r="F21" i="14"/>
  <c r="E21" i="14"/>
  <c r="D21" i="14"/>
  <c r="C21" i="14"/>
  <c r="B21" i="14"/>
  <c r="G20" i="14"/>
  <c r="F20" i="14"/>
  <c r="E20" i="14"/>
  <c r="D20" i="14"/>
  <c r="C20" i="14"/>
  <c r="B20" i="14"/>
  <c r="G19" i="14"/>
  <c r="F19" i="14"/>
  <c r="E19" i="14"/>
  <c r="D19" i="14"/>
  <c r="C19" i="14"/>
  <c r="B19" i="14"/>
  <c r="G18" i="14"/>
  <c r="F18" i="14"/>
  <c r="E18" i="14"/>
  <c r="D18" i="14"/>
  <c r="C18" i="14"/>
  <c r="B18" i="14"/>
  <c r="G17" i="14"/>
  <c r="F17" i="14"/>
  <c r="E17" i="14"/>
  <c r="D17" i="14"/>
  <c r="C17" i="14"/>
  <c r="B17" i="14"/>
  <c r="G16" i="14"/>
  <c r="F16" i="14"/>
  <c r="E16" i="14"/>
  <c r="D16" i="14"/>
  <c r="C16" i="14"/>
  <c r="B16" i="14"/>
  <c r="G15" i="14"/>
  <c r="F15" i="14"/>
  <c r="E15" i="14"/>
  <c r="D15" i="14"/>
  <c r="C15" i="14"/>
  <c r="B15" i="14"/>
  <c r="G14" i="14"/>
  <c r="F14" i="14"/>
  <c r="E14" i="14"/>
  <c r="D14" i="14"/>
  <c r="C14" i="14"/>
  <c r="B14" i="14"/>
  <c r="G13" i="14"/>
  <c r="F13" i="14"/>
  <c r="E13" i="14"/>
  <c r="D13" i="14"/>
  <c r="C13" i="14"/>
  <c r="B13" i="14"/>
  <c r="G12" i="14"/>
  <c r="F12" i="14"/>
  <c r="E12" i="14"/>
  <c r="D12" i="14"/>
  <c r="C12" i="14"/>
  <c r="B12" i="14"/>
  <c r="G11" i="14"/>
  <c r="F11" i="14"/>
  <c r="E11" i="14"/>
  <c r="D11" i="14"/>
  <c r="C11" i="14"/>
  <c r="B11" i="14"/>
  <c r="G10" i="14"/>
  <c r="F10" i="14"/>
  <c r="E10" i="14"/>
  <c r="D10" i="14"/>
  <c r="C10" i="14"/>
  <c r="B10" i="14"/>
  <c r="M9" i="14"/>
  <c r="M13" i="14" s="1"/>
  <c r="M23" i="14" s="1"/>
  <c r="G9" i="14"/>
  <c r="F9" i="14"/>
  <c r="E9" i="14"/>
  <c r="D9" i="14"/>
  <c r="C9" i="14"/>
  <c r="B9" i="14"/>
  <c r="M8" i="14"/>
  <c r="G8" i="14"/>
  <c r="F8" i="14"/>
  <c r="E8" i="14"/>
  <c r="D8" i="14"/>
  <c r="C8" i="14"/>
  <c r="B8" i="14"/>
  <c r="M7" i="14"/>
  <c r="G7" i="14"/>
  <c r="F7" i="14"/>
  <c r="E7" i="14"/>
  <c r="D7" i="14"/>
  <c r="C7" i="14"/>
  <c r="B7" i="14"/>
  <c r="M6" i="14"/>
  <c r="M12" i="14" s="1"/>
  <c r="G6" i="14"/>
  <c r="F6" i="14"/>
  <c r="E6" i="14"/>
  <c r="D6" i="14"/>
  <c r="C6" i="14"/>
  <c r="B6" i="14"/>
  <c r="G5" i="14"/>
  <c r="F5" i="14"/>
  <c r="E5" i="14"/>
  <c r="D5" i="14"/>
  <c r="C5" i="14"/>
  <c r="B5" i="14"/>
  <c r="G4" i="14"/>
  <c r="F4" i="14"/>
  <c r="E4" i="14"/>
  <c r="D4" i="14"/>
  <c r="C4" i="14"/>
  <c r="B4" i="14"/>
  <c r="G3" i="14"/>
  <c r="F3" i="14"/>
  <c r="E3" i="14"/>
  <c r="D3" i="14"/>
  <c r="C3" i="14"/>
  <c r="B3" i="14"/>
  <c r="G2" i="14"/>
  <c r="F2" i="14"/>
  <c r="E2" i="14"/>
  <c r="D2" i="14"/>
  <c r="C2" i="14"/>
  <c r="B2" i="14"/>
  <c r="F202" i="13"/>
  <c r="E202" i="13"/>
  <c r="D202" i="13"/>
  <c r="C202" i="13"/>
  <c r="B202" i="13"/>
  <c r="F201" i="13"/>
  <c r="E201" i="13"/>
  <c r="D201" i="13"/>
  <c r="C201" i="13"/>
  <c r="B201" i="13"/>
  <c r="F200" i="13"/>
  <c r="E200" i="13"/>
  <c r="D200" i="13"/>
  <c r="C200" i="13"/>
  <c r="B200" i="13"/>
  <c r="F199" i="13"/>
  <c r="E199" i="13"/>
  <c r="D199" i="13"/>
  <c r="C199" i="13"/>
  <c r="B199" i="13"/>
  <c r="F198" i="13"/>
  <c r="E198" i="13"/>
  <c r="D198" i="13"/>
  <c r="C198" i="13"/>
  <c r="B198" i="13"/>
  <c r="F197" i="13"/>
  <c r="E197" i="13"/>
  <c r="D197" i="13"/>
  <c r="C197" i="13"/>
  <c r="B197" i="13"/>
  <c r="F196" i="13"/>
  <c r="E196" i="13"/>
  <c r="D196" i="13"/>
  <c r="C196" i="13"/>
  <c r="B196" i="13"/>
  <c r="F195" i="13"/>
  <c r="E195" i="13"/>
  <c r="D195" i="13"/>
  <c r="C195" i="13"/>
  <c r="B195" i="13"/>
  <c r="G194" i="13"/>
  <c r="H194" i="13" s="1"/>
  <c r="F194" i="13"/>
  <c r="E194" i="13"/>
  <c r="D194" i="13"/>
  <c r="C194" i="13"/>
  <c r="B194" i="13"/>
  <c r="F193" i="13"/>
  <c r="E193" i="13"/>
  <c r="D193" i="13"/>
  <c r="C193" i="13"/>
  <c r="B193" i="13"/>
  <c r="G192" i="13"/>
  <c r="F192" i="13"/>
  <c r="E192" i="13"/>
  <c r="D192" i="13"/>
  <c r="C192" i="13"/>
  <c r="B192" i="13"/>
  <c r="F191" i="13"/>
  <c r="E191" i="13"/>
  <c r="D191" i="13"/>
  <c r="C191" i="13"/>
  <c r="B191" i="13"/>
  <c r="F190" i="13"/>
  <c r="E190" i="13"/>
  <c r="D190" i="13"/>
  <c r="C190" i="13"/>
  <c r="B190" i="13"/>
  <c r="F189" i="13"/>
  <c r="E189" i="13"/>
  <c r="D189" i="13"/>
  <c r="C189" i="13"/>
  <c r="B189" i="13"/>
  <c r="F188" i="13"/>
  <c r="E188" i="13"/>
  <c r="D188" i="13"/>
  <c r="C188" i="13"/>
  <c r="B188" i="13"/>
  <c r="F187" i="13"/>
  <c r="E187" i="13"/>
  <c r="D187" i="13"/>
  <c r="C187" i="13"/>
  <c r="B187" i="13"/>
  <c r="F186" i="13"/>
  <c r="E186" i="13"/>
  <c r="D186" i="13"/>
  <c r="C186" i="13"/>
  <c r="B186" i="13"/>
  <c r="F185" i="13"/>
  <c r="E185" i="13"/>
  <c r="D185" i="13"/>
  <c r="C185" i="13"/>
  <c r="B185" i="13"/>
  <c r="F184" i="13"/>
  <c r="E184" i="13"/>
  <c r="D184" i="13"/>
  <c r="C184" i="13"/>
  <c r="B184" i="13"/>
  <c r="F183" i="13"/>
  <c r="E183" i="13"/>
  <c r="D183" i="13"/>
  <c r="C183" i="13"/>
  <c r="B183" i="13"/>
  <c r="G182" i="13"/>
  <c r="H182" i="13" s="1"/>
  <c r="F182" i="13"/>
  <c r="E182" i="13"/>
  <c r="D182" i="13"/>
  <c r="C182" i="13"/>
  <c r="B182" i="13"/>
  <c r="F181" i="13"/>
  <c r="E181" i="13"/>
  <c r="D181" i="13"/>
  <c r="C181" i="13"/>
  <c r="B181" i="13"/>
  <c r="G180" i="13"/>
  <c r="F180" i="13"/>
  <c r="H180" i="13" s="1"/>
  <c r="E180" i="13"/>
  <c r="D180" i="13"/>
  <c r="C180" i="13"/>
  <c r="B180" i="13"/>
  <c r="F179" i="13"/>
  <c r="E179" i="13"/>
  <c r="D179" i="13"/>
  <c r="C179" i="13"/>
  <c r="B179" i="13"/>
  <c r="F178" i="13"/>
  <c r="E178" i="13"/>
  <c r="D178" i="13"/>
  <c r="C178" i="13"/>
  <c r="B178" i="13"/>
  <c r="F177" i="13"/>
  <c r="E177" i="13"/>
  <c r="D177" i="13"/>
  <c r="C177" i="13"/>
  <c r="B177" i="13"/>
  <c r="F176" i="13"/>
  <c r="E176" i="13"/>
  <c r="D176" i="13"/>
  <c r="C176" i="13"/>
  <c r="B176" i="13"/>
  <c r="F175" i="13"/>
  <c r="E175" i="13"/>
  <c r="D175" i="13"/>
  <c r="C175" i="13"/>
  <c r="B175" i="13"/>
  <c r="F174" i="13"/>
  <c r="E174" i="13"/>
  <c r="D174" i="13"/>
  <c r="C174" i="13"/>
  <c r="B174" i="13"/>
  <c r="F173" i="13"/>
  <c r="E173" i="13"/>
  <c r="D173" i="13"/>
  <c r="C173" i="13"/>
  <c r="B173" i="13"/>
  <c r="F172" i="13"/>
  <c r="E172" i="13"/>
  <c r="D172" i="13"/>
  <c r="C172" i="13"/>
  <c r="B172" i="13"/>
  <c r="F171" i="13"/>
  <c r="E171" i="13"/>
  <c r="D171" i="13"/>
  <c r="C171" i="13"/>
  <c r="B171" i="13"/>
  <c r="G170" i="13"/>
  <c r="H170" i="13" s="1"/>
  <c r="F170" i="13"/>
  <c r="E170" i="13"/>
  <c r="D170" i="13"/>
  <c r="C170" i="13"/>
  <c r="B170" i="13"/>
  <c r="F169" i="13"/>
  <c r="E169" i="13"/>
  <c r="D169" i="13"/>
  <c r="C169" i="13"/>
  <c r="B169" i="13"/>
  <c r="G168" i="13"/>
  <c r="F168" i="13"/>
  <c r="E168" i="13"/>
  <c r="D168" i="13"/>
  <c r="C168" i="13"/>
  <c r="B168" i="13"/>
  <c r="F167" i="13"/>
  <c r="E167" i="13"/>
  <c r="D167" i="13"/>
  <c r="C167" i="13"/>
  <c r="B167" i="13"/>
  <c r="F166" i="13"/>
  <c r="E166" i="13"/>
  <c r="D166" i="13"/>
  <c r="C166" i="13"/>
  <c r="B166" i="13"/>
  <c r="F165" i="13"/>
  <c r="E165" i="13"/>
  <c r="D165" i="13"/>
  <c r="C165" i="13"/>
  <c r="B165" i="13"/>
  <c r="F164" i="13"/>
  <c r="E164" i="13"/>
  <c r="D164" i="13"/>
  <c r="C164" i="13"/>
  <c r="B164" i="13"/>
  <c r="F163" i="13"/>
  <c r="E163" i="13"/>
  <c r="D163" i="13"/>
  <c r="C163" i="13"/>
  <c r="B163" i="13"/>
  <c r="F162" i="13"/>
  <c r="E162" i="13"/>
  <c r="D162" i="13"/>
  <c r="C162" i="13"/>
  <c r="B162" i="13"/>
  <c r="F161" i="13"/>
  <c r="E161" i="13"/>
  <c r="D161" i="13"/>
  <c r="C161" i="13"/>
  <c r="B161" i="13"/>
  <c r="F160" i="13"/>
  <c r="E160" i="13"/>
  <c r="D160" i="13"/>
  <c r="C160" i="13"/>
  <c r="B160" i="13"/>
  <c r="F159" i="13"/>
  <c r="E159" i="13"/>
  <c r="D159" i="13"/>
  <c r="C159" i="13"/>
  <c r="B159" i="13"/>
  <c r="G158" i="13"/>
  <c r="H158" i="13" s="1"/>
  <c r="F158" i="13"/>
  <c r="E158" i="13"/>
  <c r="D158" i="13"/>
  <c r="C158" i="13"/>
  <c r="B158" i="13"/>
  <c r="F157" i="13"/>
  <c r="E157" i="13"/>
  <c r="D157" i="13"/>
  <c r="C157" i="13"/>
  <c r="B157" i="13"/>
  <c r="G156" i="13"/>
  <c r="F156" i="13"/>
  <c r="E156" i="13"/>
  <c r="D156" i="13"/>
  <c r="C156" i="13"/>
  <c r="B156" i="13"/>
  <c r="F155" i="13"/>
  <c r="E155" i="13"/>
  <c r="D155" i="13"/>
  <c r="C155" i="13"/>
  <c r="B155" i="13"/>
  <c r="F154" i="13"/>
  <c r="E154" i="13"/>
  <c r="D154" i="13"/>
  <c r="C154" i="13"/>
  <c r="B154" i="13"/>
  <c r="F153" i="13"/>
  <c r="E153" i="13"/>
  <c r="D153" i="13"/>
  <c r="C153" i="13"/>
  <c r="B153" i="13"/>
  <c r="F152" i="13"/>
  <c r="E152" i="13"/>
  <c r="D152" i="13"/>
  <c r="C152" i="13"/>
  <c r="B152" i="13"/>
  <c r="F151" i="13"/>
  <c r="E151" i="13"/>
  <c r="D151" i="13"/>
  <c r="C151" i="13"/>
  <c r="B151" i="13"/>
  <c r="F150" i="13"/>
  <c r="E150" i="13"/>
  <c r="D150" i="13"/>
  <c r="C150" i="13"/>
  <c r="B150" i="13"/>
  <c r="F149" i="13"/>
  <c r="E149" i="13"/>
  <c r="D149" i="13"/>
  <c r="C149" i="13"/>
  <c r="B149" i="13"/>
  <c r="F148" i="13"/>
  <c r="E148" i="13"/>
  <c r="D148" i="13"/>
  <c r="C148" i="13"/>
  <c r="B148" i="13"/>
  <c r="F147" i="13"/>
  <c r="E147" i="13"/>
  <c r="D147" i="13"/>
  <c r="C147" i="13"/>
  <c r="B147" i="13"/>
  <c r="G146" i="13"/>
  <c r="H146" i="13" s="1"/>
  <c r="F146" i="13"/>
  <c r="E146" i="13"/>
  <c r="D146" i="13"/>
  <c r="C146" i="13"/>
  <c r="B146" i="13"/>
  <c r="F145" i="13"/>
  <c r="E145" i="13"/>
  <c r="D145" i="13"/>
  <c r="C145" i="13"/>
  <c r="B145" i="13"/>
  <c r="G144" i="13"/>
  <c r="F144" i="13"/>
  <c r="H144" i="13" s="1"/>
  <c r="E144" i="13"/>
  <c r="D144" i="13"/>
  <c r="C144" i="13"/>
  <c r="B144" i="13"/>
  <c r="F143" i="13"/>
  <c r="E143" i="13"/>
  <c r="D143" i="13"/>
  <c r="C143" i="13"/>
  <c r="B143" i="13"/>
  <c r="F142" i="13"/>
  <c r="E142" i="13"/>
  <c r="D142" i="13"/>
  <c r="C142" i="13"/>
  <c r="B142" i="13"/>
  <c r="F141" i="13"/>
  <c r="E141" i="13"/>
  <c r="D141" i="13"/>
  <c r="C141" i="13"/>
  <c r="B141" i="13"/>
  <c r="F140" i="13"/>
  <c r="E140" i="13"/>
  <c r="D140" i="13"/>
  <c r="C140" i="13"/>
  <c r="B140" i="13"/>
  <c r="F139" i="13"/>
  <c r="E139" i="13"/>
  <c r="D139" i="13"/>
  <c r="C139" i="13"/>
  <c r="B139" i="13"/>
  <c r="G138" i="13"/>
  <c r="F138" i="13"/>
  <c r="E138" i="13"/>
  <c r="D138" i="13"/>
  <c r="C138" i="13"/>
  <c r="B138" i="13"/>
  <c r="F137" i="13"/>
  <c r="E137" i="13"/>
  <c r="D137" i="13"/>
  <c r="C137" i="13"/>
  <c r="B137" i="13"/>
  <c r="F136" i="13"/>
  <c r="E136" i="13"/>
  <c r="D136" i="13"/>
  <c r="C136" i="13"/>
  <c r="B136" i="13"/>
  <c r="F135" i="13"/>
  <c r="E135" i="13"/>
  <c r="D135" i="13"/>
  <c r="C135" i="13"/>
  <c r="B135" i="13"/>
  <c r="G134" i="13"/>
  <c r="H134" i="13" s="1"/>
  <c r="F134" i="13"/>
  <c r="E134" i="13"/>
  <c r="D134" i="13"/>
  <c r="C134" i="13"/>
  <c r="B134" i="13"/>
  <c r="F133" i="13"/>
  <c r="E133" i="13"/>
  <c r="D133" i="13"/>
  <c r="C133" i="13"/>
  <c r="B133" i="13"/>
  <c r="G132" i="13"/>
  <c r="F132" i="13"/>
  <c r="H132" i="13" s="1"/>
  <c r="E132" i="13"/>
  <c r="D132" i="13"/>
  <c r="C132" i="13"/>
  <c r="B132" i="13"/>
  <c r="F131" i="13"/>
  <c r="E131" i="13"/>
  <c r="D131" i="13"/>
  <c r="C131" i="13"/>
  <c r="B131" i="13"/>
  <c r="F130" i="13"/>
  <c r="E130" i="13"/>
  <c r="D130" i="13"/>
  <c r="C130" i="13"/>
  <c r="B130" i="13"/>
  <c r="F129" i="13"/>
  <c r="E129" i="13"/>
  <c r="D129" i="13"/>
  <c r="C129" i="13"/>
  <c r="B129" i="13"/>
  <c r="F128" i="13"/>
  <c r="E128" i="13"/>
  <c r="D128" i="13"/>
  <c r="C128" i="13"/>
  <c r="B128" i="13"/>
  <c r="F127" i="13"/>
  <c r="E127" i="13"/>
  <c r="D127" i="13"/>
  <c r="C127" i="13"/>
  <c r="B127" i="13"/>
  <c r="G126" i="13"/>
  <c r="F126" i="13"/>
  <c r="E126" i="13"/>
  <c r="D126" i="13"/>
  <c r="C126" i="13"/>
  <c r="B126" i="13"/>
  <c r="F125" i="13"/>
  <c r="E125" i="13"/>
  <c r="D125" i="13"/>
  <c r="C125" i="13"/>
  <c r="B125" i="13"/>
  <c r="F124" i="13"/>
  <c r="E124" i="13"/>
  <c r="D124" i="13"/>
  <c r="C124" i="13"/>
  <c r="B124" i="13"/>
  <c r="F123" i="13"/>
  <c r="E123" i="13"/>
  <c r="D123" i="13"/>
  <c r="C123" i="13"/>
  <c r="B123" i="13"/>
  <c r="G122" i="13"/>
  <c r="H122" i="13" s="1"/>
  <c r="F122" i="13"/>
  <c r="E122" i="13"/>
  <c r="D122" i="13"/>
  <c r="C122" i="13"/>
  <c r="B122" i="13"/>
  <c r="F121" i="13"/>
  <c r="E121" i="13"/>
  <c r="D121" i="13"/>
  <c r="C121" i="13"/>
  <c r="B121" i="13"/>
  <c r="G120" i="13"/>
  <c r="F120" i="13"/>
  <c r="H120" i="13" s="1"/>
  <c r="E120" i="13"/>
  <c r="D120" i="13"/>
  <c r="C120" i="13"/>
  <c r="B120" i="13"/>
  <c r="F119" i="13"/>
  <c r="E119" i="13"/>
  <c r="D119" i="13"/>
  <c r="C119" i="13"/>
  <c r="B119" i="13"/>
  <c r="F118" i="13"/>
  <c r="E118" i="13"/>
  <c r="D118" i="13"/>
  <c r="C118" i="13"/>
  <c r="B118" i="13"/>
  <c r="F117" i="13"/>
  <c r="E117" i="13"/>
  <c r="D117" i="13"/>
  <c r="C117" i="13"/>
  <c r="B117" i="13"/>
  <c r="F116" i="13"/>
  <c r="E116" i="13"/>
  <c r="D116" i="13"/>
  <c r="C116" i="13"/>
  <c r="B116" i="13"/>
  <c r="F115" i="13"/>
  <c r="E115" i="13"/>
  <c r="D115" i="13"/>
  <c r="C115" i="13"/>
  <c r="B115" i="13"/>
  <c r="G114" i="13"/>
  <c r="F114" i="13"/>
  <c r="E114" i="13"/>
  <c r="D114" i="13"/>
  <c r="C114" i="13"/>
  <c r="B114" i="13"/>
  <c r="F113" i="13"/>
  <c r="E113" i="13"/>
  <c r="D113" i="13"/>
  <c r="C113" i="13"/>
  <c r="B113" i="13"/>
  <c r="F112" i="13"/>
  <c r="E112" i="13"/>
  <c r="D112" i="13"/>
  <c r="C112" i="13"/>
  <c r="B112" i="13"/>
  <c r="F111" i="13"/>
  <c r="E111" i="13"/>
  <c r="D111" i="13"/>
  <c r="C111" i="13"/>
  <c r="B111" i="13"/>
  <c r="G110" i="13"/>
  <c r="H110" i="13" s="1"/>
  <c r="F110" i="13"/>
  <c r="E110" i="13"/>
  <c r="D110" i="13"/>
  <c r="C110" i="13"/>
  <c r="B110" i="13"/>
  <c r="F109" i="13"/>
  <c r="E109" i="13"/>
  <c r="D109" i="13"/>
  <c r="C109" i="13"/>
  <c r="B109" i="13"/>
  <c r="G108" i="13"/>
  <c r="F108" i="13"/>
  <c r="H108" i="13" s="1"/>
  <c r="E108" i="13"/>
  <c r="D108" i="13"/>
  <c r="C108" i="13"/>
  <c r="B108" i="13"/>
  <c r="F107" i="13"/>
  <c r="E107" i="13"/>
  <c r="D107" i="13"/>
  <c r="C107" i="13"/>
  <c r="B107" i="13"/>
  <c r="F106" i="13"/>
  <c r="E106" i="13"/>
  <c r="D106" i="13"/>
  <c r="C106" i="13"/>
  <c r="B106" i="13"/>
  <c r="F105" i="13"/>
  <c r="E105" i="13"/>
  <c r="D105" i="13"/>
  <c r="C105" i="13"/>
  <c r="B105" i="13"/>
  <c r="F104" i="13"/>
  <c r="E104" i="13"/>
  <c r="D104" i="13"/>
  <c r="C104" i="13"/>
  <c r="B104" i="13"/>
  <c r="F103" i="13"/>
  <c r="E103" i="13"/>
  <c r="D103" i="13"/>
  <c r="C103" i="13"/>
  <c r="B103" i="13"/>
  <c r="G102" i="13"/>
  <c r="F102" i="13"/>
  <c r="E102" i="13"/>
  <c r="D102" i="13"/>
  <c r="C102" i="13"/>
  <c r="B102" i="13"/>
  <c r="F101" i="13"/>
  <c r="E101" i="13"/>
  <c r="D101" i="13"/>
  <c r="C101" i="13"/>
  <c r="B101" i="13"/>
  <c r="F100" i="13"/>
  <c r="E100" i="13"/>
  <c r="D100" i="13"/>
  <c r="C100" i="13"/>
  <c r="B100" i="13"/>
  <c r="F99" i="13"/>
  <c r="E99" i="13"/>
  <c r="D99" i="13"/>
  <c r="C99" i="13"/>
  <c r="B99" i="13"/>
  <c r="G98" i="13"/>
  <c r="H98" i="13" s="1"/>
  <c r="F98" i="13"/>
  <c r="E98" i="13"/>
  <c r="D98" i="13"/>
  <c r="C98" i="13"/>
  <c r="B98" i="13"/>
  <c r="F97" i="13"/>
  <c r="E97" i="13"/>
  <c r="D97" i="13"/>
  <c r="C97" i="13"/>
  <c r="B97" i="13"/>
  <c r="G96" i="13"/>
  <c r="F96" i="13"/>
  <c r="H96" i="13" s="1"/>
  <c r="E96" i="13"/>
  <c r="D96" i="13"/>
  <c r="C96" i="13"/>
  <c r="B96" i="13"/>
  <c r="F95" i="13"/>
  <c r="E95" i="13"/>
  <c r="D95" i="13"/>
  <c r="C95" i="13"/>
  <c r="B95" i="13"/>
  <c r="F94" i="13"/>
  <c r="E94" i="13"/>
  <c r="D94" i="13"/>
  <c r="C94" i="13"/>
  <c r="B94" i="13"/>
  <c r="G93" i="13"/>
  <c r="F93" i="13"/>
  <c r="H93" i="13" s="1"/>
  <c r="E93" i="13"/>
  <c r="D93" i="13"/>
  <c r="C93" i="13"/>
  <c r="B93" i="13"/>
  <c r="F92" i="13"/>
  <c r="E92" i="13"/>
  <c r="D92" i="13"/>
  <c r="C92" i="13"/>
  <c r="B92" i="13"/>
  <c r="F91" i="13"/>
  <c r="E91" i="13"/>
  <c r="D91" i="13"/>
  <c r="C91" i="13"/>
  <c r="B91" i="13"/>
  <c r="G90" i="13"/>
  <c r="F90" i="13"/>
  <c r="H90" i="13" s="1"/>
  <c r="E90" i="13"/>
  <c r="D90" i="13"/>
  <c r="C90" i="13"/>
  <c r="B90" i="13"/>
  <c r="F89" i="13"/>
  <c r="E89" i="13"/>
  <c r="D89" i="13"/>
  <c r="C89" i="13"/>
  <c r="B89" i="13"/>
  <c r="F88" i="13"/>
  <c r="E88" i="13"/>
  <c r="D88" i="13"/>
  <c r="C88" i="13"/>
  <c r="B88" i="13"/>
  <c r="F87" i="13"/>
  <c r="E87" i="13"/>
  <c r="D87" i="13"/>
  <c r="C87" i="13"/>
  <c r="B87" i="13"/>
  <c r="G86" i="13"/>
  <c r="H86" i="13" s="1"/>
  <c r="F86" i="13"/>
  <c r="E86" i="13"/>
  <c r="D86" i="13"/>
  <c r="C86" i="13"/>
  <c r="B86" i="13"/>
  <c r="F85" i="13"/>
  <c r="E85" i="13"/>
  <c r="D85" i="13"/>
  <c r="C85" i="13"/>
  <c r="B85" i="13"/>
  <c r="G84" i="13"/>
  <c r="F84" i="13"/>
  <c r="E84" i="13"/>
  <c r="D84" i="13"/>
  <c r="C84" i="13"/>
  <c r="B84" i="13"/>
  <c r="F83" i="13"/>
  <c r="E83" i="13"/>
  <c r="D83" i="13"/>
  <c r="C83" i="13"/>
  <c r="B83" i="13"/>
  <c r="F82" i="13"/>
  <c r="E82" i="13"/>
  <c r="D82" i="13"/>
  <c r="C82" i="13"/>
  <c r="B82" i="13"/>
  <c r="G81" i="13"/>
  <c r="F81" i="13"/>
  <c r="H81" i="13" s="1"/>
  <c r="E81" i="13"/>
  <c r="D81" i="13"/>
  <c r="C81" i="13"/>
  <c r="B81" i="13"/>
  <c r="F80" i="13"/>
  <c r="E80" i="13"/>
  <c r="D80" i="13"/>
  <c r="C80" i="13"/>
  <c r="B80" i="13"/>
  <c r="F79" i="13"/>
  <c r="E79" i="13"/>
  <c r="D79" i="13"/>
  <c r="C79" i="13"/>
  <c r="B79" i="13"/>
  <c r="G78" i="13"/>
  <c r="F78" i="13"/>
  <c r="E78" i="13"/>
  <c r="D78" i="13"/>
  <c r="C78" i="13"/>
  <c r="B78" i="13"/>
  <c r="F77" i="13"/>
  <c r="E77" i="13"/>
  <c r="D77" i="13"/>
  <c r="C77" i="13"/>
  <c r="B77" i="13"/>
  <c r="F76" i="13"/>
  <c r="E76" i="13"/>
  <c r="D76" i="13"/>
  <c r="C76" i="13"/>
  <c r="B76" i="13"/>
  <c r="F75" i="13"/>
  <c r="E75" i="13"/>
  <c r="D75" i="13"/>
  <c r="C75" i="13"/>
  <c r="B75" i="13"/>
  <c r="G74" i="13"/>
  <c r="H74" i="13" s="1"/>
  <c r="F74" i="13"/>
  <c r="E74" i="13"/>
  <c r="D74" i="13"/>
  <c r="C74" i="13"/>
  <c r="B74" i="13"/>
  <c r="F73" i="13"/>
  <c r="E73" i="13"/>
  <c r="D73" i="13"/>
  <c r="C73" i="13"/>
  <c r="B73" i="13"/>
  <c r="G72" i="13"/>
  <c r="F72" i="13"/>
  <c r="H72" i="13" s="1"/>
  <c r="E72" i="13"/>
  <c r="D72" i="13"/>
  <c r="C72" i="13"/>
  <c r="B72" i="13"/>
  <c r="F71" i="13"/>
  <c r="E71" i="13"/>
  <c r="D71" i="13"/>
  <c r="C71" i="13"/>
  <c r="B71" i="13"/>
  <c r="F70" i="13"/>
  <c r="E70" i="13"/>
  <c r="D70" i="13"/>
  <c r="C70" i="13"/>
  <c r="B70" i="13"/>
  <c r="G69" i="13"/>
  <c r="F69" i="13"/>
  <c r="H69" i="13" s="1"/>
  <c r="E69" i="13"/>
  <c r="D69" i="13"/>
  <c r="C69" i="13"/>
  <c r="B69" i="13"/>
  <c r="F68" i="13"/>
  <c r="E68" i="13"/>
  <c r="D68" i="13"/>
  <c r="C68" i="13"/>
  <c r="B68" i="13"/>
  <c r="F67" i="13"/>
  <c r="E67" i="13"/>
  <c r="D67" i="13"/>
  <c r="C67" i="13"/>
  <c r="B67" i="13"/>
  <c r="G66" i="13"/>
  <c r="F66" i="13"/>
  <c r="H66" i="13" s="1"/>
  <c r="E66" i="13"/>
  <c r="D66" i="13"/>
  <c r="C66" i="13"/>
  <c r="B66" i="13"/>
  <c r="F65" i="13"/>
  <c r="E65" i="13"/>
  <c r="D65" i="13"/>
  <c r="C65" i="13"/>
  <c r="B65" i="13"/>
  <c r="F64" i="13"/>
  <c r="E64" i="13"/>
  <c r="D64" i="13"/>
  <c r="C64" i="13"/>
  <c r="B64" i="13"/>
  <c r="F63" i="13"/>
  <c r="E63" i="13"/>
  <c r="D63" i="13"/>
  <c r="C63" i="13"/>
  <c r="B63" i="13"/>
  <c r="G62" i="13"/>
  <c r="H62" i="13" s="1"/>
  <c r="F62" i="13"/>
  <c r="E62" i="13"/>
  <c r="D62" i="13"/>
  <c r="C62" i="13"/>
  <c r="B62" i="13"/>
  <c r="F61" i="13"/>
  <c r="E61" i="13"/>
  <c r="D61" i="13"/>
  <c r="C61" i="13"/>
  <c r="B61" i="13"/>
  <c r="G60" i="13"/>
  <c r="F60" i="13"/>
  <c r="E60" i="13"/>
  <c r="D60" i="13"/>
  <c r="C60" i="13"/>
  <c r="B60" i="13"/>
  <c r="F59" i="13"/>
  <c r="E59" i="13"/>
  <c r="D59" i="13"/>
  <c r="C59" i="13"/>
  <c r="B59" i="13"/>
  <c r="F58" i="13"/>
  <c r="E58" i="13"/>
  <c r="D58" i="13"/>
  <c r="C58" i="13"/>
  <c r="B58" i="13"/>
  <c r="G57" i="13"/>
  <c r="F57" i="13"/>
  <c r="H57" i="13" s="1"/>
  <c r="E57" i="13"/>
  <c r="D57" i="13"/>
  <c r="C57" i="13"/>
  <c r="B57" i="13"/>
  <c r="F56" i="13"/>
  <c r="E56" i="13"/>
  <c r="D56" i="13"/>
  <c r="C56" i="13"/>
  <c r="B56" i="13"/>
  <c r="F55" i="13"/>
  <c r="E55" i="13"/>
  <c r="D55" i="13"/>
  <c r="C55" i="13"/>
  <c r="B55" i="13"/>
  <c r="G54" i="13"/>
  <c r="F54" i="13"/>
  <c r="E54" i="13"/>
  <c r="D54" i="13"/>
  <c r="C54" i="13"/>
  <c r="B54" i="13"/>
  <c r="F53" i="13"/>
  <c r="E53" i="13"/>
  <c r="D53" i="13"/>
  <c r="C53" i="13"/>
  <c r="B53" i="13"/>
  <c r="G52" i="13"/>
  <c r="F52" i="13"/>
  <c r="H52" i="13" s="1"/>
  <c r="E52" i="13"/>
  <c r="D52" i="13"/>
  <c r="C52" i="13"/>
  <c r="B52" i="13"/>
  <c r="G51" i="13"/>
  <c r="H51" i="13" s="1"/>
  <c r="F51" i="13"/>
  <c r="E51" i="13"/>
  <c r="D51" i="13"/>
  <c r="C51" i="13"/>
  <c r="B51" i="13"/>
  <c r="G50" i="13"/>
  <c r="H50" i="13" s="1"/>
  <c r="F50" i="13"/>
  <c r="E50" i="13"/>
  <c r="D50" i="13"/>
  <c r="C50" i="13"/>
  <c r="B50" i="13"/>
  <c r="G49" i="13"/>
  <c r="F49" i="13"/>
  <c r="H49" i="13" s="1"/>
  <c r="E49" i="13"/>
  <c r="D49" i="13"/>
  <c r="C49" i="13"/>
  <c r="B49" i="13"/>
  <c r="G48" i="13"/>
  <c r="F48" i="13"/>
  <c r="E48" i="13"/>
  <c r="D48" i="13"/>
  <c r="C48" i="13"/>
  <c r="B48" i="13"/>
  <c r="H47" i="13"/>
  <c r="G47" i="13"/>
  <c r="F47" i="13"/>
  <c r="E47" i="13"/>
  <c r="D47" i="13"/>
  <c r="C47" i="13"/>
  <c r="B47" i="13"/>
  <c r="G46" i="13"/>
  <c r="F46" i="13"/>
  <c r="H46" i="13" s="1"/>
  <c r="E46" i="13"/>
  <c r="D46" i="13"/>
  <c r="C46" i="13"/>
  <c r="B46" i="13"/>
  <c r="G45" i="13"/>
  <c r="F45" i="13"/>
  <c r="H45" i="13" s="1"/>
  <c r="E45" i="13"/>
  <c r="D45" i="13"/>
  <c r="C45" i="13"/>
  <c r="B45" i="13"/>
  <c r="G44" i="13"/>
  <c r="F44" i="13"/>
  <c r="E44" i="13"/>
  <c r="D44" i="13"/>
  <c r="C44" i="13"/>
  <c r="B44" i="13"/>
  <c r="H43" i="13"/>
  <c r="G43" i="13"/>
  <c r="F43" i="13"/>
  <c r="E43" i="13"/>
  <c r="D43" i="13"/>
  <c r="C43" i="13"/>
  <c r="B43" i="13"/>
  <c r="G42" i="13"/>
  <c r="F42" i="13"/>
  <c r="E42" i="13"/>
  <c r="D42" i="13"/>
  <c r="C42" i="13"/>
  <c r="B42" i="13"/>
  <c r="H41" i="13"/>
  <c r="G41" i="13"/>
  <c r="F41" i="13"/>
  <c r="E41" i="13"/>
  <c r="D41" i="13"/>
  <c r="C41" i="13"/>
  <c r="B41" i="13"/>
  <c r="G40" i="13"/>
  <c r="F40" i="13"/>
  <c r="H40" i="13" s="1"/>
  <c r="E40" i="13"/>
  <c r="D40" i="13"/>
  <c r="C40" i="13"/>
  <c r="B40" i="13"/>
  <c r="G39" i="13"/>
  <c r="H39" i="13" s="1"/>
  <c r="F39" i="13"/>
  <c r="E39" i="13"/>
  <c r="D39" i="13"/>
  <c r="C39" i="13"/>
  <c r="B39" i="13"/>
  <c r="G38" i="13"/>
  <c r="H38" i="13" s="1"/>
  <c r="F38" i="13"/>
  <c r="E38" i="13"/>
  <c r="D38" i="13"/>
  <c r="C38" i="13"/>
  <c r="B38" i="13"/>
  <c r="G37" i="13"/>
  <c r="F37" i="13"/>
  <c r="H37" i="13" s="1"/>
  <c r="E37" i="13"/>
  <c r="D37" i="13"/>
  <c r="C37" i="13"/>
  <c r="B37" i="13"/>
  <c r="G36" i="13"/>
  <c r="F36" i="13"/>
  <c r="H36" i="13" s="1"/>
  <c r="E36" i="13"/>
  <c r="D36" i="13"/>
  <c r="C36" i="13"/>
  <c r="B36" i="13"/>
  <c r="H35" i="13"/>
  <c r="G35" i="13"/>
  <c r="F35" i="13"/>
  <c r="E35" i="13"/>
  <c r="D35" i="13"/>
  <c r="C35" i="13"/>
  <c r="B35" i="13"/>
  <c r="G34" i="13"/>
  <c r="F34" i="13"/>
  <c r="H34" i="13" s="1"/>
  <c r="E34" i="13"/>
  <c r="D34" i="13"/>
  <c r="C34" i="13"/>
  <c r="B34" i="13"/>
  <c r="G33" i="13"/>
  <c r="F33" i="13"/>
  <c r="H33" i="13" s="1"/>
  <c r="E33" i="13"/>
  <c r="D33" i="13"/>
  <c r="C33" i="13"/>
  <c r="B33" i="13"/>
  <c r="G32" i="13"/>
  <c r="F32" i="13"/>
  <c r="E32" i="13"/>
  <c r="D32" i="13"/>
  <c r="C32" i="13"/>
  <c r="B32" i="13"/>
  <c r="H31" i="13"/>
  <c r="G31" i="13"/>
  <c r="F31" i="13"/>
  <c r="E31" i="13"/>
  <c r="D31" i="13"/>
  <c r="C31" i="13"/>
  <c r="B31" i="13"/>
  <c r="G30" i="13"/>
  <c r="F30" i="13"/>
  <c r="H30" i="13" s="1"/>
  <c r="E30" i="13"/>
  <c r="D30" i="13"/>
  <c r="C30" i="13"/>
  <c r="B30" i="13"/>
  <c r="H29" i="13"/>
  <c r="G29" i="13"/>
  <c r="F29" i="13"/>
  <c r="E29" i="13"/>
  <c r="D29" i="13"/>
  <c r="C29" i="13"/>
  <c r="B29" i="13"/>
  <c r="K28" i="13"/>
  <c r="G197" i="13" s="1"/>
  <c r="H197" i="13" s="1"/>
  <c r="G28" i="13"/>
  <c r="F28" i="13"/>
  <c r="H28" i="13" s="1"/>
  <c r="E28" i="13"/>
  <c r="D28" i="13"/>
  <c r="C28" i="13"/>
  <c r="B28" i="13"/>
  <c r="G27" i="13"/>
  <c r="F27" i="13"/>
  <c r="E27" i="13"/>
  <c r="D27" i="13"/>
  <c r="C27" i="13"/>
  <c r="B27" i="13"/>
  <c r="H26" i="13"/>
  <c r="G26" i="13"/>
  <c r="F26" i="13"/>
  <c r="E26" i="13"/>
  <c r="D26" i="13"/>
  <c r="C26" i="13"/>
  <c r="B26" i="13"/>
  <c r="G25" i="13"/>
  <c r="F25" i="13"/>
  <c r="E25" i="13"/>
  <c r="D25" i="13"/>
  <c r="C25" i="13"/>
  <c r="B25" i="13"/>
  <c r="H24" i="13"/>
  <c r="G24" i="13"/>
  <c r="F24" i="13"/>
  <c r="E24" i="13"/>
  <c r="D24" i="13"/>
  <c r="C24" i="13"/>
  <c r="B24" i="13"/>
  <c r="G23" i="13"/>
  <c r="F23" i="13"/>
  <c r="H23" i="13" s="1"/>
  <c r="E23" i="13"/>
  <c r="D23" i="13"/>
  <c r="C23" i="13"/>
  <c r="B23" i="13"/>
  <c r="G22" i="13"/>
  <c r="H22" i="13" s="1"/>
  <c r="F22" i="13"/>
  <c r="E22" i="13"/>
  <c r="D22" i="13"/>
  <c r="C22" i="13"/>
  <c r="B22" i="13"/>
  <c r="G21" i="13"/>
  <c r="H21" i="13" s="1"/>
  <c r="F21" i="13"/>
  <c r="E21" i="13"/>
  <c r="D21" i="13"/>
  <c r="C21" i="13"/>
  <c r="B21" i="13"/>
  <c r="G20" i="13"/>
  <c r="F20" i="13"/>
  <c r="H20" i="13" s="1"/>
  <c r="E20" i="13"/>
  <c r="D20" i="13"/>
  <c r="C20" i="13"/>
  <c r="B20" i="13"/>
  <c r="G19" i="13"/>
  <c r="H19" i="13" s="1"/>
  <c r="F19" i="13"/>
  <c r="E19" i="13"/>
  <c r="D19" i="13"/>
  <c r="C19" i="13"/>
  <c r="B19" i="13"/>
  <c r="H18" i="13"/>
  <c r="G18" i="13"/>
  <c r="F18" i="13"/>
  <c r="E18" i="13"/>
  <c r="D18" i="13"/>
  <c r="C18" i="13"/>
  <c r="B18" i="13"/>
  <c r="N17" i="13"/>
  <c r="G17" i="13"/>
  <c r="H17" i="13" s="1"/>
  <c r="F17" i="13"/>
  <c r="E17" i="13"/>
  <c r="D17" i="13"/>
  <c r="C17" i="13"/>
  <c r="B17" i="13"/>
  <c r="N16" i="13"/>
  <c r="G16" i="13"/>
  <c r="F16" i="13"/>
  <c r="H16" i="13" s="1"/>
  <c r="E16" i="13"/>
  <c r="D16" i="13"/>
  <c r="C16" i="13"/>
  <c r="B16" i="13"/>
  <c r="G15" i="13"/>
  <c r="F15" i="13"/>
  <c r="H15" i="13" s="1"/>
  <c r="E15" i="13"/>
  <c r="D15" i="13"/>
  <c r="C15" i="13"/>
  <c r="B15" i="13"/>
  <c r="H14" i="13"/>
  <c r="G14" i="13"/>
  <c r="F14" i="13"/>
  <c r="E14" i="13"/>
  <c r="D14" i="13"/>
  <c r="C14" i="13"/>
  <c r="B14" i="13"/>
  <c r="G13" i="13"/>
  <c r="F13" i="13"/>
  <c r="H13" i="13" s="1"/>
  <c r="E13" i="13"/>
  <c r="D13" i="13"/>
  <c r="C13" i="13"/>
  <c r="B13" i="13"/>
  <c r="N12" i="13"/>
  <c r="G12" i="13"/>
  <c r="F12" i="13"/>
  <c r="H12" i="13" s="1"/>
  <c r="E12" i="13"/>
  <c r="D12" i="13"/>
  <c r="C12" i="13"/>
  <c r="B12" i="13"/>
  <c r="G11" i="13"/>
  <c r="H11" i="13" s="1"/>
  <c r="F11" i="13"/>
  <c r="E11" i="13"/>
  <c r="D11" i="13"/>
  <c r="C11" i="13"/>
  <c r="B11" i="13"/>
  <c r="H10" i="13"/>
  <c r="G10" i="13"/>
  <c r="F10" i="13"/>
  <c r="E10" i="13"/>
  <c r="D10" i="13"/>
  <c r="C10" i="13"/>
  <c r="B10" i="13"/>
  <c r="N9" i="13"/>
  <c r="G9" i="13"/>
  <c r="H9" i="13" s="1"/>
  <c r="F9" i="13"/>
  <c r="E9" i="13"/>
  <c r="D9" i="13"/>
  <c r="C9" i="13"/>
  <c r="B9" i="13"/>
  <c r="N8" i="13"/>
  <c r="N13" i="13" s="1"/>
  <c r="G8" i="13"/>
  <c r="F8" i="13"/>
  <c r="H8" i="13" s="1"/>
  <c r="E8" i="13"/>
  <c r="D8" i="13"/>
  <c r="C8" i="13"/>
  <c r="B8" i="13"/>
  <c r="N7" i="13"/>
  <c r="H7" i="13"/>
  <c r="G7" i="13"/>
  <c r="F7" i="13"/>
  <c r="E7" i="13"/>
  <c r="D7" i="13"/>
  <c r="C7" i="13"/>
  <c r="B7" i="13"/>
  <c r="N6" i="13"/>
  <c r="H44" i="13" s="1"/>
  <c r="G6" i="13"/>
  <c r="H6" i="13" s="1"/>
  <c r="F6" i="13"/>
  <c r="E6" i="13"/>
  <c r="D6" i="13"/>
  <c r="C6" i="13"/>
  <c r="B6" i="13"/>
  <c r="G5" i="13"/>
  <c r="H5" i="13" s="1"/>
  <c r="F5" i="13"/>
  <c r="E5" i="13"/>
  <c r="D5" i="13"/>
  <c r="C5" i="13"/>
  <c r="B5" i="13"/>
  <c r="G4" i="13"/>
  <c r="F4" i="13"/>
  <c r="H4" i="13" s="1"/>
  <c r="E4" i="13"/>
  <c r="D4" i="13"/>
  <c r="C4" i="13"/>
  <c r="B4" i="13"/>
  <c r="G3" i="13"/>
  <c r="H3" i="13" s="1"/>
  <c r="F3" i="13"/>
  <c r="E3" i="13"/>
  <c r="D3" i="13"/>
  <c r="C3" i="13"/>
  <c r="B3" i="13"/>
  <c r="H2" i="13"/>
  <c r="G2" i="13"/>
  <c r="F2" i="13"/>
  <c r="E2" i="13"/>
  <c r="D2" i="13"/>
  <c r="C2" i="13"/>
  <c r="B2" i="13"/>
  <c r="F202" i="12"/>
  <c r="E202" i="12"/>
  <c r="D202" i="12"/>
  <c r="C202" i="12"/>
  <c r="B202" i="12"/>
  <c r="F201" i="12"/>
  <c r="E201" i="12"/>
  <c r="D201" i="12"/>
  <c r="C201" i="12"/>
  <c r="B201" i="12"/>
  <c r="F200" i="12"/>
  <c r="E200" i="12"/>
  <c r="D200" i="12"/>
  <c r="C200" i="12"/>
  <c r="B200" i="12"/>
  <c r="F199" i="12"/>
  <c r="E199" i="12"/>
  <c r="D199" i="12"/>
  <c r="C199" i="12"/>
  <c r="B199" i="12"/>
  <c r="G198" i="12"/>
  <c r="F198" i="12"/>
  <c r="E198" i="12"/>
  <c r="D198" i="12"/>
  <c r="C198" i="12"/>
  <c r="B198" i="12"/>
  <c r="H197" i="12"/>
  <c r="F197" i="12"/>
  <c r="E197" i="12"/>
  <c r="D197" i="12"/>
  <c r="C197" i="12"/>
  <c r="B197" i="12"/>
  <c r="F196" i="12"/>
  <c r="E196" i="12"/>
  <c r="D196" i="12"/>
  <c r="C196" i="12"/>
  <c r="B196" i="12"/>
  <c r="F195" i="12"/>
  <c r="E195" i="12"/>
  <c r="D195" i="12"/>
  <c r="C195" i="12"/>
  <c r="B195" i="12"/>
  <c r="G194" i="12"/>
  <c r="F194" i="12"/>
  <c r="E194" i="12"/>
  <c r="D194" i="12"/>
  <c r="C194" i="12"/>
  <c r="B194" i="12"/>
  <c r="F193" i="12"/>
  <c r="E193" i="12"/>
  <c r="D193" i="12"/>
  <c r="C193" i="12"/>
  <c r="B193" i="12"/>
  <c r="G192" i="12"/>
  <c r="F192" i="12"/>
  <c r="E192" i="12"/>
  <c r="D192" i="12"/>
  <c r="C192" i="12"/>
  <c r="B192" i="12"/>
  <c r="F191" i="12"/>
  <c r="E191" i="12"/>
  <c r="D191" i="12"/>
  <c r="C191" i="12"/>
  <c r="B191" i="12"/>
  <c r="F190" i="12"/>
  <c r="E190" i="12"/>
  <c r="D190" i="12"/>
  <c r="C190" i="12"/>
  <c r="B190" i="12"/>
  <c r="F189" i="12"/>
  <c r="E189" i="12"/>
  <c r="D189" i="12"/>
  <c r="C189" i="12"/>
  <c r="B189" i="12"/>
  <c r="F188" i="12"/>
  <c r="E188" i="12"/>
  <c r="D188" i="12"/>
  <c r="C188" i="12"/>
  <c r="B188" i="12"/>
  <c r="F187" i="12"/>
  <c r="E187" i="12"/>
  <c r="D187" i="12"/>
  <c r="C187" i="12"/>
  <c r="B187" i="12"/>
  <c r="G186" i="12"/>
  <c r="F186" i="12"/>
  <c r="E186" i="12"/>
  <c r="D186" i="12"/>
  <c r="C186" i="12"/>
  <c r="B186" i="12"/>
  <c r="F185" i="12"/>
  <c r="E185" i="12"/>
  <c r="D185" i="12"/>
  <c r="C185" i="12"/>
  <c r="B185" i="12"/>
  <c r="F184" i="12"/>
  <c r="E184" i="12"/>
  <c r="D184" i="12"/>
  <c r="C184" i="12"/>
  <c r="B184" i="12"/>
  <c r="F183" i="12"/>
  <c r="E183" i="12"/>
  <c r="D183" i="12"/>
  <c r="C183" i="12"/>
  <c r="B183" i="12"/>
  <c r="G182" i="12"/>
  <c r="F182" i="12"/>
  <c r="E182" i="12"/>
  <c r="D182" i="12"/>
  <c r="C182" i="12"/>
  <c r="B182" i="12"/>
  <c r="F181" i="12"/>
  <c r="E181" i="12"/>
  <c r="D181" i="12"/>
  <c r="C181" i="12"/>
  <c r="B181" i="12"/>
  <c r="G180" i="12"/>
  <c r="F180" i="12"/>
  <c r="E180" i="12"/>
  <c r="D180" i="12"/>
  <c r="C180" i="12"/>
  <c r="B180" i="12"/>
  <c r="F179" i="12"/>
  <c r="E179" i="12"/>
  <c r="D179" i="12"/>
  <c r="C179" i="12"/>
  <c r="B179" i="12"/>
  <c r="F178" i="12"/>
  <c r="E178" i="12"/>
  <c r="D178" i="12"/>
  <c r="C178" i="12"/>
  <c r="B178" i="12"/>
  <c r="F177" i="12"/>
  <c r="E177" i="12"/>
  <c r="D177" i="12"/>
  <c r="C177" i="12"/>
  <c r="B177" i="12"/>
  <c r="F176" i="12"/>
  <c r="E176" i="12"/>
  <c r="D176" i="12"/>
  <c r="C176" i="12"/>
  <c r="B176" i="12"/>
  <c r="F175" i="12"/>
  <c r="E175" i="12"/>
  <c r="D175" i="12"/>
  <c r="C175" i="12"/>
  <c r="B175" i="12"/>
  <c r="G174" i="12"/>
  <c r="F174" i="12"/>
  <c r="E174" i="12"/>
  <c r="D174" i="12"/>
  <c r="C174" i="12"/>
  <c r="B174" i="12"/>
  <c r="F173" i="12"/>
  <c r="E173" i="12"/>
  <c r="D173" i="12"/>
  <c r="C173" i="12"/>
  <c r="B173" i="12"/>
  <c r="F172" i="12"/>
  <c r="E172" i="12"/>
  <c r="D172" i="12"/>
  <c r="C172" i="12"/>
  <c r="B172" i="12"/>
  <c r="F171" i="12"/>
  <c r="E171" i="12"/>
  <c r="D171" i="12"/>
  <c r="C171" i="12"/>
  <c r="B171" i="12"/>
  <c r="G170" i="12"/>
  <c r="F170" i="12"/>
  <c r="E170" i="12"/>
  <c r="D170" i="12"/>
  <c r="C170" i="12"/>
  <c r="B170" i="12"/>
  <c r="F169" i="12"/>
  <c r="E169" i="12"/>
  <c r="D169" i="12"/>
  <c r="C169" i="12"/>
  <c r="B169" i="12"/>
  <c r="G168" i="12"/>
  <c r="F168" i="12"/>
  <c r="E168" i="12"/>
  <c r="D168" i="12"/>
  <c r="C168" i="12"/>
  <c r="B168" i="12"/>
  <c r="F167" i="12"/>
  <c r="E167" i="12"/>
  <c r="D167" i="12"/>
  <c r="C167" i="12"/>
  <c r="B167" i="12"/>
  <c r="F166" i="12"/>
  <c r="E166" i="12"/>
  <c r="D166" i="12"/>
  <c r="C166" i="12"/>
  <c r="B166" i="12"/>
  <c r="F165" i="12"/>
  <c r="E165" i="12"/>
  <c r="D165" i="12"/>
  <c r="C165" i="12"/>
  <c r="B165" i="12"/>
  <c r="F164" i="12"/>
  <c r="E164" i="12"/>
  <c r="D164" i="12"/>
  <c r="C164" i="12"/>
  <c r="B164" i="12"/>
  <c r="F163" i="12"/>
  <c r="E163" i="12"/>
  <c r="D163" i="12"/>
  <c r="C163" i="12"/>
  <c r="B163" i="12"/>
  <c r="G162" i="12"/>
  <c r="F162" i="12"/>
  <c r="E162" i="12"/>
  <c r="D162" i="12"/>
  <c r="C162" i="12"/>
  <c r="B162" i="12"/>
  <c r="F161" i="12"/>
  <c r="E161" i="12"/>
  <c r="D161" i="12"/>
  <c r="C161" i="12"/>
  <c r="B161" i="12"/>
  <c r="F160" i="12"/>
  <c r="E160" i="12"/>
  <c r="D160" i="12"/>
  <c r="C160" i="12"/>
  <c r="B160" i="12"/>
  <c r="F159" i="12"/>
  <c r="E159" i="12"/>
  <c r="D159" i="12"/>
  <c r="C159" i="12"/>
  <c r="B159" i="12"/>
  <c r="G158" i="12"/>
  <c r="F158" i="12"/>
  <c r="E158" i="12"/>
  <c r="D158" i="12"/>
  <c r="C158" i="12"/>
  <c r="B158" i="12"/>
  <c r="F157" i="12"/>
  <c r="E157" i="12"/>
  <c r="D157" i="12"/>
  <c r="C157" i="12"/>
  <c r="B157" i="12"/>
  <c r="G156" i="12"/>
  <c r="F156" i="12"/>
  <c r="E156" i="12"/>
  <c r="D156" i="12"/>
  <c r="C156" i="12"/>
  <c r="B156" i="12"/>
  <c r="F155" i="12"/>
  <c r="E155" i="12"/>
  <c r="D155" i="12"/>
  <c r="C155" i="12"/>
  <c r="B155" i="12"/>
  <c r="F154" i="12"/>
  <c r="E154" i="12"/>
  <c r="D154" i="12"/>
  <c r="C154" i="12"/>
  <c r="B154" i="12"/>
  <c r="F153" i="12"/>
  <c r="E153" i="12"/>
  <c r="D153" i="12"/>
  <c r="C153" i="12"/>
  <c r="B153" i="12"/>
  <c r="F152" i="12"/>
  <c r="E152" i="12"/>
  <c r="D152" i="12"/>
  <c r="C152" i="12"/>
  <c r="B152" i="12"/>
  <c r="F151" i="12"/>
  <c r="E151" i="12"/>
  <c r="D151" i="12"/>
  <c r="C151" i="12"/>
  <c r="B151" i="12"/>
  <c r="G150" i="12"/>
  <c r="F150" i="12"/>
  <c r="E150" i="12"/>
  <c r="D150" i="12"/>
  <c r="C150" i="12"/>
  <c r="B150" i="12"/>
  <c r="F149" i="12"/>
  <c r="E149" i="12"/>
  <c r="D149" i="12"/>
  <c r="C149" i="12"/>
  <c r="B149" i="12"/>
  <c r="F148" i="12"/>
  <c r="E148" i="12"/>
  <c r="D148" i="12"/>
  <c r="C148" i="12"/>
  <c r="B148" i="12"/>
  <c r="F147" i="12"/>
  <c r="E147" i="12"/>
  <c r="D147" i="12"/>
  <c r="C147" i="12"/>
  <c r="B147" i="12"/>
  <c r="G146" i="12"/>
  <c r="F146" i="12"/>
  <c r="E146" i="12"/>
  <c r="D146" i="12"/>
  <c r="C146" i="12"/>
  <c r="B146" i="12"/>
  <c r="F145" i="12"/>
  <c r="E145" i="12"/>
  <c r="D145" i="12"/>
  <c r="C145" i="12"/>
  <c r="B145" i="12"/>
  <c r="G144" i="12"/>
  <c r="F144" i="12"/>
  <c r="E144" i="12"/>
  <c r="D144" i="12"/>
  <c r="C144" i="12"/>
  <c r="B144" i="12"/>
  <c r="F143" i="12"/>
  <c r="E143" i="12"/>
  <c r="D143" i="12"/>
  <c r="C143" i="12"/>
  <c r="B143" i="12"/>
  <c r="F142" i="12"/>
  <c r="E142" i="12"/>
  <c r="D142" i="12"/>
  <c r="C142" i="12"/>
  <c r="B142" i="12"/>
  <c r="F141" i="12"/>
  <c r="E141" i="12"/>
  <c r="D141" i="12"/>
  <c r="C141" i="12"/>
  <c r="B141" i="12"/>
  <c r="F140" i="12"/>
  <c r="E140" i="12"/>
  <c r="D140" i="12"/>
  <c r="C140" i="12"/>
  <c r="B140" i="12"/>
  <c r="F139" i="12"/>
  <c r="E139" i="12"/>
  <c r="D139" i="12"/>
  <c r="C139" i="12"/>
  <c r="B139" i="12"/>
  <c r="G138" i="12"/>
  <c r="F138" i="12"/>
  <c r="E138" i="12"/>
  <c r="D138" i="12"/>
  <c r="C138" i="12"/>
  <c r="B138" i="12"/>
  <c r="F137" i="12"/>
  <c r="E137" i="12"/>
  <c r="D137" i="12"/>
  <c r="C137" i="12"/>
  <c r="B137" i="12"/>
  <c r="F136" i="12"/>
  <c r="E136" i="12"/>
  <c r="D136" i="12"/>
  <c r="C136" i="12"/>
  <c r="B136" i="12"/>
  <c r="F135" i="12"/>
  <c r="E135" i="12"/>
  <c r="D135" i="12"/>
  <c r="C135" i="12"/>
  <c r="B135" i="12"/>
  <c r="G134" i="12"/>
  <c r="F134" i="12"/>
  <c r="E134" i="12"/>
  <c r="D134" i="12"/>
  <c r="C134" i="12"/>
  <c r="B134" i="12"/>
  <c r="F133" i="12"/>
  <c r="E133" i="12"/>
  <c r="D133" i="12"/>
  <c r="C133" i="12"/>
  <c r="B133" i="12"/>
  <c r="G132" i="12"/>
  <c r="F132" i="12"/>
  <c r="E132" i="12"/>
  <c r="D132" i="12"/>
  <c r="C132" i="12"/>
  <c r="B132" i="12"/>
  <c r="F131" i="12"/>
  <c r="E131" i="12"/>
  <c r="D131" i="12"/>
  <c r="C131" i="12"/>
  <c r="B131" i="12"/>
  <c r="F130" i="12"/>
  <c r="E130" i="12"/>
  <c r="D130" i="12"/>
  <c r="C130" i="12"/>
  <c r="B130" i="12"/>
  <c r="F129" i="12"/>
  <c r="E129" i="12"/>
  <c r="D129" i="12"/>
  <c r="C129" i="12"/>
  <c r="B129" i="12"/>
  <c r="F128" i="12"/>
  <c r="E128" i="12"/>
  <c r="D128" i="12"/>
  <c r="C128" i="12"/>
  <c r="B128" i="12"/>
  <c r="F127" i="12"/>
  <c r="E127" i="12"/>
  <c r="D127" i="12"/>
  <c r="C127" i="12"/>
  <c r="B127" i="12"/>
  <c r="G126" i="12"/>
  <c r="F126" i="12"/>
  <c r="E126" i="12"/>
  <c r="D126" i="12"/>
  <c r="C126" i="12"/>
  <c r="B126" i="12"/>
  <c r="F125" i="12"/>
  <c r="E125" i="12"/>
  <c r="D125" i="12"/>
  <c r="C125" i="12"/>
  <c r="B125" i="12"/>
  <c r="F124" i="12"/>
  <c r="E124" i="12"/>
  <c r="D124" i="12"/>
  <c r="C124" i="12"/>
  <c r="B124" i="12"/>
  <c r="F123" i="12"/>
  <c r="E123" i="12"/>
  <c r="D123" i="12"/>
  <c r="C123" i="12"/>
  <c r="B123" i="12"/>
  <c r="G122" i="12"/>
  <c r="F122" i="12"/>
  <c r="E122" i="12"/>
  <c r="D122" i="12"/>
  <c r="C122" i="12"/>
  <c r="B122" i="12"/>
  <c r="F121" i="12"/>
  <c r="E121" i="12"/>
  <c r="D121" i="12"/>
  <c r="C121" i="12"/>
  <c r="B121" i="12"/>
  <c r="G120" i="12"/>
  <c r="F120" i="12"/>
  <c r="E120" i="12"/>
  <c r="D120" i="12"/>
  <c r="C120" i="12"/>
  <c r="B120" i="12"/>
  <c r="F119" i="12"/>
  <c r="E119" i="12"/>
  <c r="D119" i="12"/>
  <c r="C119" i="12"/>
  <c r="B119" i="12"/>
  <c r="F118" i="12"/>
  <c r="E118" i="12"/>
  <c r="D118" i="12"/>
  <c r="C118" i="12"/>
  <c r="B118" i="12"/>
  <c r="F117" i="12"/>
  <c r="E117" i="12"/>
  <c r="D117" i="12"/>
  <c r="C117" i="12"/>
  <c r="B117" i="12"/>
  <c r="F116" i="12"/>
  <c r="E116" i="12"/>
  <c r="D116" i="12"/>
  <c r="C116" i="12"/>
  <c r="B116" i="12"/>
  <c r="F115" i="12"/>
  <c r="E115" i="12"/>
  <c r="D115" i="12"/>
  <c r="C115" i="12"/>
  <c r="B115" i="12"/>
  <c r="G114" i="12"/>
  <c r="F114" i="12"/>
  <c r="E114" i="12"/>
  <c r="D114" i="12"/>
  <c r="C114" i="12"/>
  <c r="B114" i="12"/>
  <c r="F113" i="12"/>
  <c r="E113" i="12"/>
  <c r="D113" i="12"/>
  <c r="C113" i="12"/>
  <c r="B113" i="12"/>
  <c r="F112" i="12"/>
  <c r="E112" i="12"/>
  <c r="D112" i="12"/>
  <c r="C112" i="12"/>
  <c r="B112" i="12"/>
  <c r="F111" i="12"/>
  <c r="E111" i="12"/>
  <c r="D111" i="12"/>
  <c r="C111" i="12"/>
  <c r="B111" i="12"/>
  <c r="G110" i="12"/>
  <c r="F110" i="12"/>
  <c r="E110" i="12"/>
  <c r="D110" i="12"/>
  <c r="C110" i="12"/>
  <c r="B110" i="12"/>
  <c r="F109" i="12"/>
  <c r="E109" i="12"/>
  <c r="D109" i="12"/>
  <c r="C109" i="12"/>
  <c r="B109" i="12"/>
  <c r="G108" i="12"/>
  <c r="F108" i="12"/>
  <c r="E108" i="12"/>
  <c r="D108" i="12"/>
  <c r="C108" i="12"/>
  <c r="B108" i="12"/>
  <c r="F107" i="12"/>
  <c r="E107" i="12"/>
  <c r="D107" i="12"/>
  <c r="C107" i="12"/>
  <c r="B107" i="12"/>
  <c r="F106" i="12"/>
  <c r="E106" i="12"/>
  <c r="D106" i="12"/>
  <c r="C106" i="12"/>
  <c r="B106" i="12"/>
  <c r="F105" i="12"/>
  <c r="E105" i="12"/>
  <c r="D105" i="12"/>
  <c r="C105" i="12"/>
  <c r="B105" i="12"/>
  <c r="F104" i="12"/>
  <c r="E104" i="12"/>
  <c r="D104" i="12"/>
  <c r="C104" i="12"/>
  <c r="B104" i="12"/>
  <c r="F103" i="12"/>
  <c r="E103" i="12"/>
  <c r="D103" i="12"/>
  <c r="C103" i="12"/>
  <c r="B103" i="12"/>
  <c r="G102" i="12"/>
  <c r="F102" i="12"/>
  <c r="E102" i="12"/>
  <c r="D102" i="12"/>
  <c r="C102" i="12"/>
  <c r="B102" i="12"/>
  <c r="F101" i="12"/>
  <c r="E101" i="12"/>
  <c r="D101" i="12"/>
  <c r="C101" i="12"/>
  <c r="B101" i="12"/>
  <c r="F100" i="12"/>
  <c r="E100" i="12"/>
  <c r="D100" i="12"/>
  <c r="C100" i="12"/>
  <c r="B100" i="12"/>
  <c r="F99" i="12"/>
  <c r="E99" i="12"/>
  <c r="D99" i="12"/>
  <c r="C99" i="12"/>
  <c r="B99" i="12"/>
  <c r="G98" i="12"/>
  <c r="F98" i="12"/>
  <c r="E98" i="12"/>
  <c r="D98" i="12"/>
  <c r="C98" i="12"/>
  <c r="B98" i="12"/>
  <c r="F97" i="12"/>
  <c r="E97" i="12"/>
  <c r="D97" i="12"/>
  <c r="C97" i="12"/>
  <c r="B97" i="12"/>
  <c r="G96" i="12"/>
  <c r="F96" i="12"/>
  <c r="E96" i="12"/>
  <c r="D96" i="12"/>
  <c r="C96" i="12"/>
  <c r="B96" i="12"/>
  <c r="F95" i="12"/>
  <c r="E95" i="12"/>
  <c r="D95" i="12"/>
  <c r="C95" i="12"/>
  <c r="B95" i="12"/>
  <c r="F94" i="12"/>
  <c r="E94" i="12"/>
  <c r="D94" i="12"/>
  <c r="C94" i="12"/>
  <c r="B94" i="12"/>
  <c r="G93" i="12"/>
  <c r="F93" i="12"/>
  <c r="E93" i="12"/>
  <c r="D93" i="12"/>
  <c r="C93" i="12"/>
  <c r="B93" i="12"/>
  <c r="F92" i="12"/>
  <c r="E92" i="12"/>
  <c r="D92" i="12"/>
  <c r="C92" i="12"/>
  <c r="B92" i="12"/>
  <c r="F91" i="12"/>
  <c r="E91" i="12"/>
  <c r="D91" i="12"/>
  <c r="C91" i="12"/>
  <c r="B91" i="12"/>
  <c r="G90" i="12"/>
  <c r="F90" i="12"/>
  <c r="H90" i="12" s="1"/>
  <c r="E90" i="12"/>
  <c r="D90" i="12"/>
  <c r="C90" i="12"/>
  <c r="B90" i="12"/>
  <c r="F89" i="12"/>
  <c r="E89" i="12"/>
  <c r="D89" i="12"/>
  <c r="C89" i="12"/>
  <c r="B89" i="12"/>
  <c r="F88" i="12"/>
  <c r="E88" i="12"/>
  <c r="D88" i="12"/>
  <c r="C88" i="12"/>
  <c r="B88" i="12"/>
  <c r="F87" i="12"/>
  <c r="E87" i="12"/>
  <c r="D87" i="12"/>
  <c r="C87" i="12"/>
  <c r="B87" i="12"/>
  <c r="G86" i="12"/>
  <c r="H86" i="12" s="1"/>
  <c r="F86" i="12"/>
  <c r="E86" i="12"/>
  <c r="D86" i="12"/>
  <c r="C86" i="12"/>
  <c r="B86" i="12"/>
  <c r="F85" i="12"/>
  <c r="E85" i="12"/>
  <c r="D85" i="12"/>
  <c r="C85" i="12"/>
  <c r="B85" i="12"/>
  <c r="G84" i="12"/>
  <c r="F84" i="12"/>
  <c r="E84" i="12"/>
  <c r="D84" i="12"/>
  <c r="C84" i="12"/>
  <c r="B84" i="12"/>
  <c r="F83" i="12"/>
  <c r="E83" i="12"/>
  <c r="D83" i="12"/>
  <c r="C83" i="12"/>
  <c r="B83" i="12"/>
  <c r="F82" i="12"/>
  <c r="E82" i="12"/>
  <c r="D82" i="12"/>
  <c r="C82" i="12"/>
  <c r="B82" i="12"/>
  <c r="G81" i="12"/>
  <c r="F81" i="12"/>
  <c r="E81" i="12"/>
  <c r="D81" i="12"/>
  <c r="C81" i="12"/>
  <c r="B81" i="12"/>
  <c r="F80" i="12"/>
  <c r="E80" i="12"/>
  <c r="D80" i="12"/>
  <c r="C80" i="12"/>
  <c r="B80" i="12"/>
  <c r="F79" i="12"/>
  <c r="E79" i="12"/>
  <c r="D79" i="12"/>
  <c r="C79" i="12"/>
  <c r="B79" i="12"/>
  <c r="G78" i="12"/>
  <c r="F78" i="12"/>
  <c r="E78" i="12"/>
  <c r="D78" i="12"/>
  <c r="C78" i="12"/>
  <c r="B78" i="12"/>
  <c r="F77" i="12"/>
  <c r="E77" i="12"/>
  <c r="D77" i="12"/>
  <c r="C77" i="12"/>
  <c r="B77" i="12"/>
  <c r="F76" i="12"/>
  <c r="E76" i="12"/>
  <c r="D76" i="12"/>
  <c r="C76" i="12"/>
  <c r="B76" i="12"/>
  <c r="F75" i="12"/>
  <c r="E75" i="12"/>
  <c r="D75" i="12"/>
  <c r="C75" i="12"/>
  <c r="B75" i="12"/>
  <c r="G74" i="12"/>
  <c r="H74" i="12" s="1"/>
  <c r="F74" i="12"/>
  <c r="E74" i="12"/>
  <c r="D74" i="12"/>
  <c r="C74" i="12"/>
  <c r="B74" i="12"/>
  <c r="F73" i="12"/>
  <c r="E73" i="12"/>
  <c r="D73" i="12"/>
  <c r="C73" i="12"/>
  <c r="B73" i="12"/>
  <c r="G72" i="12"/>
  <c r="F72" i="12"/>
  <c r="E72" i="12"/>
  <c r="D72" i="12"/>
  <c r="C72" i="12"/>
  <c r="B72" i="12"/>
  <c r="F71" i="12"/>
  <c r="E71" i="12"/>
  <c r="D71" i="12"/>
  <c r="C71" i="12"/>
  <c r="B71" i="12"/>
  <c r="F70" i="12"/>
  <c r="E70" i="12"/>
  <c r="D70" i="12"/>
  <c r="C70" i="12"/>
  <c r="B70" i="12"/>
  <c r="G69" i="12"/>
  <c r="F69" i="12"/>
  <c r="E69" i="12"/>
  <c r="D69" i="12"/>
  <c r="C69" i="12"/>
  <c r="B69" i="12"/>
  <c r="F68" i="12"/>
  <c r="E68" i="12"/>
  <c r="D68" i="12"/>
  <c r="C68" i="12"/>
  <c r="B68" i="12"/>
  <c r="F67" i="12"/>
  <c r="E67" i="12"/>
  <c r="D67" i="12"/>
  <c r="C67" i="12"/>
  <c r="B67" i="12"/>
  <c r="G66" i="12"/>
  <c r="F66" i="12"/>
  <c r="E66" i="12"/>
  <c r="D66" i="12"/>
  <c r="C66" i="12"/>
  <c r="B66" i="12"/>
  <c r="F65" i="12"/>
  <c r="E65" i="12"/>
  <c r="D65" i="12"/>
  <c r="C65" i="12"/>
  <c r="B65" i="12"/>
  <c r="F64" i="12"/>
  <c r="E64" i="12"/>
  <c r="D64" i="12"/>
  <c r="C64" i="12"/>
  <c r="B64" i="12"/>
  <c r="F63" i="12"/>
  <c r="E63" i="12"/>
  <c r="D63" i="12"/>
  <c r="C63" i="12"/>
  <c r="B63" i="12"/>
  <c r="G62" i="12"/>
  <c r="H62" i="12" s="1"/>
  <c r="F62" i="12"/>
  <c r="E62" i="12"/>
  <c r="D62" i="12"/>
  <c r="C62" i="12"/>
  <c r="B62" i="12"/>
  <c r="F61" i="12"/>
  <c r="E61" i="12"/>
  <c r="D61" i="12"/>
  <c r="C61" i="12"/>
  <c r="B61" i="12"/>
  <c r="G60" i="12"/>
  <c r="F60" i="12"/>
  <c r="E60" i="12"/>
  <c r="D60" i="12"/>
  <c r="C60" i="12"/>
  <c r="B60" i="12"/>
  <c r="F59" i="12"/>
  <c r="E59" i="12"/>
  <c r="D59" i="12"/>
  <c r="C59" i="12"/>
  <c r="B59" i="12"/>
  <c r="F58" i="12"/>
  <c r="E58" i="12"/>
  <c r="D58" i="12"/>
  <c r="C58" i="12"/>
  <c r="B58" i="12"/>
  <c r="G57" i="12"/>
  <c r="F57" i="12"/>
  <c r="E57" i="12"/>
  <c r="D57" i="12"/>
  <c r="C57" i="12"/>
  <c r="B57" i="12"/>
  <c r="F56" i="12"/>
  <c r="E56" i="12"/>
  <c r="D56" i="12"/>
  <c r="C56" i="12"/>
  <c r="B56" i="12"/>
  <c r="F55" i="12"/>
  <c r="E55" i="12"/>
  <c r="D55" i="12"/>
  <c r="C55" i="12"/>
  <c r="B55" i="12"/>
  <c r="G54" i="12"/>
  <c r="F54" i="12"/>
  <c r="H54" i="12" s="1"/>
  <c r="E54" i="12"/>
  <c r="D54" i="12"/>
  <c r="C54" i="12"/>
  <c r="B54" i="12"/>
  <c r="F53" i="12"/>
  <c r="E53" i="12"/>
  <c r="D53" i="12"/>
  <c r="C53" i="12"/>
  <c r="B53" i="12"/>
  <c r="G52" i="12"/>
  <c r="F52" i="12"/>
  <c r="H52" i="12" s="1"/>
  <c r="E52" i="12"/>
  <c r="D52" i="12"/>
  <c r="C52" i="12"/>
  <c r="B52" i="12"/>
  <c r="G51" i="12"/>
  <c r="F51" i="12"/>
  <c r="E51" i="12"/>
  <c r="D51" i="12"/>
  <c r="C51" i="12"/>
  <c r="B51" i="12"/>
  <c r="G50" i="12"/>
  <c r="H50" i="12" s="1"/>
  <c r="F50" i="12"/>
  <c r="E50" i="12"/>
  <c r="D50" i="12"/>
  <c r="C50" i="12"/>
  <c r="B50" i="12"/>
  <c r="G49" i="12"/>
  <c r="F49" i="12"/>
  <c r="E49" i="12"/>
  <c r="D49" i="12"/>
  <c r="C49" i="12"/>
  <c r="B49" i="12"/>
  <c r="G48" i="12"/>
  <c r="H48" i="12" s="1"/>
  <c r="F48" i="12"/>
  <c r="E48" i="12"/>
  <c r="D48" i="12"/>
  <c r="C48" i="12"/>
  <c r="B48" i="12"/>
  <c r="G47" i="12"/>
  <c r="F47" i="12"/>
  <c r="E47" i="12"/>
  <c r="D47" i="12"/>
  <c r="C47" i="12"/>
  <c r="B47" i="12"/>
  <c r="G46" i="12"/>
  <c r="F46" i="12"/>
  <c r="E46" i="12"/>
  <c r="D46" i="12"/>
  <c r="C46" i="12"/>
  <c r="B46" i="12"/>
  <c r="G45" i="12"/>
  <c r="F45" i="12"/>
  <c r="E45" i="12"/>
  <c r="D45" i="12"/>
  <c r="C45" i="12"/>
  <c r="B45" i="12"/>
  <c r="G44" i="12"/>
  <c r="F44" i="12"/>
  <c r="E44" i="12"/>
  <c r="D44" i="12"/>
  <c r="C44" i="12"/>
  <c r="B44" i="12"/>
  <c r="G43" i="12"/>
  <c r="F43" i="12"/>
  <c r="H43" i="12" s="1"/>
  <c r="E43" i="12"/>
  <c r="D43" i="12"/>
  <c r="C43" i="12"/>
  <c r="B43" i="12"/>
  <c r="G42" i="12"/>
  <c r="F42" i="12"/>
  <c r="E42" i="12"/>
  <c r="D42" i="12"/>
  <c r="C42" i="12"/>
  <c r="B42" i="12"/>
  <c r="G41" i="12"/>
  <c r="F41" i="12"/>
  <c r="E41" i="12"/>
  <c r="D41" i="12"/>
  <c r="C41" i="12"/>
  <c r="B41" i="12"/>
  <c r="G40" i="12"/>
  <c r="F40" i="12"/>
  <c r="E40" i="12"/>
  <c r="D40" i="12"/>
  <c r="C40" i="12"/>
  <c r="B40" i="12"/>
  <c r="G39" i="12"/>
  <c r="F39" i="12"/>
  <c r="E39" i="12"/>
  <c r="D39" i="12"/>
  <c r="C39" i="12"/>
  <c r="B39" i="12"/>
  <c r="G38" i="12"/>
  <c r="H38" i="12" s="1"/>
  <c r="F38" i="12"/>
  <c r="E38" i="12"/>
  <c r="D38" i="12"/>
  <c r="C38" i="12"/>
  <c r="B38" i="12"/>
  <c r="G37" i="12"/>
  <c r="F37" i="12"/>
  <c r="E37" i="12"/>
  <c r="D37" i="12"/>
  <c r="C37" i="12"/>
  <c r="B37" i="12"/>
  <c r="G36" i="12"/>
  <c r="F36" i="12"/>
  <c r="E36" i="12"/>
  <c r="D36" i="12"/>
  <c r="C36" i="12"/>
  <c r="B36" i="12"/>
  <c r="H35" i="12"/>
  <c r="G35" i="12"/>
  <c r="F35" i="12"/>
  <c r="E35" i="12"/>
  <c r="D35" i="12"/>
  <c r="C35" i="12"/>
  <c r="B35" i="12"/>
  <c r="G34" i="12"/>
  <c r="F34" i="12"/>
  <c r="E34" i="12"/>
  <c r="D34" i="12"/>
  <c r="C34" i="12"/>
  <c r="B34" i="12"/>
  <c r="G33" i="12"/>
  <c r="F33" i="12"/>
  <c r="H33" i="12" s="1"/>
  <c r="E33" i="12"/>
  <c r="D33" i="12"/>
  <c r="C33" i="12"/>
  <c r="B33" i="12"/>
  <c r="G32" i="12"/>
  <c r="F32" i="12"/>
  <c r="E32" i="12"/>
  <c r="D32" i="12"/>
  <c r="C32" i="12"/>
  <c r="B32" i="12"/>
  <c r="G31" i="12"/>
  <c r="F31" i="12"/>
  <c r="E31" i="12"/>
  <c r="D31" i="12"/>
  <c r="C31" i="12"/>
  <c r="B31" i="12"/>
  <c r="G30" i="12"/>
  <c r="F30" i="12"/>
  <c r="E30" i="12"/>
  <c r="D30" i="12"/>
  <c r="C30" i="12"/>
  <c r="B30" i="12"/>
  <c r="H29" i="12"/>
  <c r="G29" i="12"/>
  <c r="F29" i="12"/>
  <c r="E29" i="12"/>
  <c r="D29" i="12"/>
  <c r="C29" i="12"/>
  <c r="B29" i="12"/>
  <c r="K28" i="12"/>
  <c r="G197" i="12" s="1"/>
  <c r="G28" i="12"/>
  <c r="F28" i="12"/>
  <c r="E28" i="12"/>
  <c r="D28" i="12"/>
  <c r="C28" i="12"/>
  <c r="B28" i="12"/>
  <c r="G27" i="12"/>
  <c r="F27" i="12"/>
  <c r="E27" i="12"/>
  <c r="D27" i="12"/>
  <c r="C27" i="12"/>
  <c r="B27" i="12"/>
  <c r="G26" i="12"/>
  <c r="F26" i="12"/>
  <c r="H26" i="12" s="1"/>
  <c r="E26" i="12"/>
  <c r="D26" i="12"/>
  <c r="C26" i="12"/>
  <c r="B26" i="12"/>
  <c r="G25" i="12"/>
  <c r="F25" i="12"/>
  <c r="E25" i="12"/>
  <c r="D25" i="12"/>
  <c r="C25" i="12"/>
  <c r="B25" i="12"/>
  <c r="G24" i="12"/>
  <c r="F24" i="12"/>
  <c r="E24" i="12"/>
  <c r="D24" i="12"/>
  <c r="C24" i="12"/>
  <c r="B24" i="12"/>
  <c r="G23" i="12"/>
  <c r="F23" i="12"/>
  <c r="H23" i="12" s="1"/>
  <c r="E23" i="12"/>
  <c r="D23" i="12"/>
  <c r="C23" i="12"/>
  <c r="B23" i="12"/>
  <c r="G22" i="12"/>
  <c r="F22" i="12"/>
  <c r="E22" i="12"/>
  <c r="D22" i="12"/>
  <c r="C22" i="12"/>
  <c r="B22" i="12"/>
  <c r="G21" i="12"/>
  <c r="H21" i="12" s="1"/>
  <c r="F21" i="12"/>
  <c r="E21" i="12"/>
  <c r="D21" i="12"/>
  <c r="C21" i="12"/>
  <c r="B21" i="12"/>
  <c r="G20" i="12"/>
  <c r="F20" i="12"/>
  <c r="E20" i="12"/>
  <c r="D20" i="12"/>
  <c r="C20" i="12"/>
  <c r="B20" i="12"/>
  <c r="G19" i="12"/>
  <c r="F19" i="12"/>
  <c r="E19" i="12"/>
  <c r="D19" i="12"/>
  <c r="C19" i="12"/>
  <c r="B19" i="12"/>
  <c r="H18" i="12"/>
  <c r="G18" i="12"/>
  <c r="F18" i="12"/>
  <c r="E18" i="12"/>
  <c r="D18" i="12"/>
  <c r="C18" i="12"/>
  <c r="B18" i="12"/>
  <c r="N17" i="12"/>
  <c r="G17" i="12"/>
  <c r="F17" i="12"/>
  <c r="E17" i="12"/>
  <c r="D17" i="12"/>
  <c r="C17" i="12"/>
  <c r="B17" i="12"/>
  <c r="N16" i="12"/>
  <c r="G16" i="12"/>
  <c r="F16" i="12"/>
  <c r="H16" i="12" s="1"/>
  <c r="E16" i="12"/>
  <c r="D16" i="12"/>
  <c r="C16" i="12"/>
  <c r="B16" i="12"/>
  <c r="G15" i="12"/>
  <c r="F15" i="12"/>
  <c r="E15" i="12"/>
  <c r="D15" i="12"/>
  <c r="C15" i="12"/>
  <c r="B15" i="12"/>
  <c r="G14" i="12"/>
  <c r="F14" i="12"/>
  <c r="E14" i="12"/>
  <c r="D14" i="12"/>
  <c r="C14" i="12"/>
  <c r="B14" i="12"/>
  <c r="G13" i="12"/>
  <c r="F13" i="12"/>
  <c r="E13" i="12"/>
  <c r="D13" i="12"/>
  <c r="C13" i="12"/>
  <c r="B13" i="12"/>
  <c r="N12" i="12"/>
  <c r="G12" i="12"/>
  <c r="F12" i="12"/>
  <c r="E12" i="12"/>
  <c r="D12" i="12"/>
  <c r="C12" i="12"/>
  <c r="B12" i="12"/>
  <c r="G11" i="12"/>
  <c r="F11" i="12"/>
  <c r="E11" i="12"/>
  <c r="D11" i="12"/>
  <c r="C11" i="12"/>
  <c r="B11" i="12"/>
  <c r="G10" i="12"/>
  <c r="H10" i="12" s="1"/>
  <c r="F10" i="12"/>
  <c r="E10" i="12"/>
  <c r="D10" i="12"/>
  <c r="C10" i="12"/>
  <c r="B10" i="12"/>
  <c r="N9" i="12"/>
  <c r="G9" i="12"/>
  <c r="F9" i="12"/>
  <c r="E9" i="12"/>
  <c r="D9" i="12"/>
  <c r="C9" i="12"/>
  <c r="B9" i="12"/>
  <c r="N8" i="12"/>
  <c r="H27" i="12" s="1"/>
  <c r="H8" i="12"/>
  <c r="G8" i="12"/>
  <c r="F8" i="12"/>
  <c r="E8" i="12"/>
  <c r="D8" i="12"/>
  <c r="C8" i="12"/>
  <c r="B8" i="12"/>
  <c r="N7" i="12"/>
  <c r="G7" i="12"/>
  <c r="F7" i="12"/>
  <c r="E7" i="12"/>
  <c r="D7" i="12"/>
  <c r="C7" i="12"/>
  <c r="B7" i="12"/>
  <c r="N6" i="12"/>
  <c r="G6" i="12"/>
  <c r="F6" i="12"/>
  <c r="E6" i="12"/>
  <c r="D6" i="12"/>
  <c r="C6" i="12"/>
  <c r="B6" i="12"/>
  <c r="G5" i="12"/>
  <c r="H5" i="12" s="1"/>
  <c r="F5" i="12"/>
  <c r="E5" i="12"/>
  <c r="D5" i="12"/>
  <c r="C5" i="12"/>
  <c r="B5" i="12"/>
  <c r="G4" i="12"/>
  <c r="F4" i="12"/>
  <c r="E4" i="12"/>
  <c r="D4" i="12"/>
  <c r="C4" i="12"/>
  <c r="B4" i="12"/>
  <c r="G3" i="12"/>
  <c r="H3" i="12" s="1"/>
  <c r="F3" i="12"/>
  <c r="E3" i="12"/>
  <c r="D3" i="12"/>
  <c r="C3" i="12"/>
  <c r="B3" i="12"/>
  <c r="G2" i="12"/>
  <c r="H2" i="12" s="1"/>
  <c r="F2" i="12"/>
  <c r="E2" i="12"/>
  <c r="D2" i="12"/>
  <c r="C2" i="12"/>
  <c r="B2" i="12"/>
  <c r="F202" i="11"/>
  <c r="E202" i="11"/>
  <c r="D202" i="11"/>
  <c r="C202" i="11"/>
  <c r="B202" i="11"/>
  <c r="F201" i="11"/>
  <c r="E201" i="11"/>
  <c r="D201" i="11"/>
  <c r="C201" i="11"/>
  <c r="B201" i="11"/>
  <c r="F200" i="11"/>
  <c r="E200" i="11"/>
  <c r="D200" i="11"/>
  <c r="C200" i="11"/>
  <c r="B200" i="11"/>
  <c r="F199" i="11"/>
  <c r="E199" i="11"/>
  <c r="D199" i="11"/>
  <c r="C199" i="11"/>
  <c r="B199" i="11"/>
  <c r="F198" i="11"/>
  <c r="E198" i="11"/>
  <c r="D198" i="11"/>
  <c r="C198" i="11"/>
  <c r="B198" i="11"/>
  <c r="F197" i="11"/>
  <c r="E197" i="11"/>
  <c r="D197" i="11"/>
  <c r="C197" i="11"/>
  <c r="B197" i="11"/>
  <c r="F196" i="11"/>
  <c r="E196" i="11"/>
  <c r="D196" i="11"/>
  <c r="C196" i="11"/>
  <c r="B196" i="11"/>
  <c r="F195" i="11"/>
  <c r="E195" i="11"/>
  <c r="D195" i="11"/>
  <c r="C195" i="11"/>
  <c r="B195" i="11"/>
  <c r="F194" i="11"/>
  <c r="E194" i="11"/>
  <c r="D194" i="11"/>
  <c r="C194" i="11"/>
  <c r="B194" i="11"/>
  <c r="F193" i="11"/>
  <c r="E193" i="11"/>
  <c r="D193" i="11"/>
  <c r="C193" i="11"/>
  <c r="B193" i="11"/>
  <c r="F192" i="11"/>
  <c r="E192" i="11"/>
  <c r="D192" i="11"/>
  <c r="C192" i="11"/>
  <c r="B192" i="11"/>
  <c r="F191" i="11"/>
  <c r="E191" i="11"/>
  <c r="D191" i="11"/>
  <c r="C191" i="11"/>
  <c r="B191" i="11"/>
  <c r="F190" i="11"/>
  <c r="E190" i="11"/>
  <c r="D190" i="11"/>
  <c r="C190" i="11"/>
  <c r="B190" i="11"/>
  <c r="F189" i="11"/>
  <c r="E189" i="11"/>
  <c r="D189" i="11"/>
  <c r="C189" i="11"/>
  <c r="B189" i="11"/>
  <c r="F188" i="11"/>
  <c r="E188" i="11"/>
  <c r="D188" i="11"/>
  <c r="C188" i="11"/>
  <c r="B188" i="11"/>
  <c r="F187" i="11"/>
  <c r="E187" i="11"/>
  <c r="D187" i="11"/>
  <c r="C187" i="11"/>
  <c r="B187" i="11"/>
  <c r="F186" i="11"/>
  <c r="E186" i="11"/>
  <c r="D186" i="11"/>
  <c r="C186" i="11"/>
  <c r="B186" i="11"/>
  <c r="F185" i="11"/>
  <c r="E185" i="11"/>
  <c r="D185" i="11"/>
  <c r="C185" i="11"/>
  <c r="B185" i="11"/>
  <c r="F184" i="11"/>
  <c r="E184" i="11"/>
  <c r="D184" i="11"/>
  <c r="C184" i="11"/>
  <c r="B184" i="11"/>
  <c r="F183" i="11"/>
  <c r="E183" i="11"/>
  <c r="D183" i="11"/>
  <c r="C183" i="11"/>
  <c r="B183" i="11"/>
  <c r="F182" i="11"/>
  <c r="E182" i="11"/>
  <c r="D182" i="11"/>
  <c r="C182" i="11"/>
  <c r="B182" i="11"/>
  <c r="F181" i="11"/>
  <c r="E181" i="11"/>
  <c r="D181" i="11"/>
  <c r="C181" i="11"/>
  <c r="B181" i="11"/>
  <c r="F180" i="11"/>
  <c r="E180" i="11"/>
  <c r="D180" i="11"/>
  <c r="C180" i="11"/>
  <c r="B180" i="11"/>
  <c r="F179" i="11"/>
  <c r="E179" i="11"/>
  <c r="D179" i="11"/>
  <c r="C179" i="11"/>
  <c r="B179" i="11"/>
  <c r="G178" i="11"/>
  <c r="F178" i="11"/>
  <c r="E178" i="11"/>
  <c r="D178" i="11"/>
  <c r="C178" i="11"/>
  <c r="B178" i="11"/>
  <c r="F177" i="11"/>
  <c r="E177" i="11"/>
  <c r="D177" i="11"/>
  <c r="C177" i="11"/>
  <c r="B177" i="11"/>
  <c r="F176" i="11"/>
  <c r="E176" i="11"/>
  <c r="D176" i="11"/>
  <c r="C176" i="11"/>
  <c r="B176" i="11"/>
  <c r="G175" i="11"/>
  <c r="F175" i="11"/>
  <c r="E175" i="11"/>
  <c r="D175" i="11"/>
  <c r="C175" i="11"/>
  <c r="B175" i="11"/>
  <c r="F174" i="11"/>
  <c r="E174" i="11"/>
  <c r="D174" i="11"/>
  <c r="C174" i="11"/>
  <c r="B174" i="11"/>
  <c r="F173" i="11"/>
  <c r="E173" i="11"/>
  <c r="D173" i="11"/>
  <c r="C173" i="11"/>
  <c r="B173" i="11"/>
  <c r="F172" i="11"/>
  <c r="E172" i="11"/>
  <c r="D172" i="11"/>
  <c r="C172" i="11"/>
  <c r="B172" i="11"/>
  <c r="G171" i="11"/>
  <c r="F171" i="11"/>
  <c r="E171" i="11"/>
  <c r="D171" i="11"/>
  <c r="C171" i="11"/>
  <c r="B171" i="11"/>
  <c r="F170" i="11"/>
  <c r="E170" i="11"/>
  <c r="D170" i="11"/>
  <c r="C170" i="11"/>
  <c r="B170" i="11"/>
  <c r="F169" i="11"/>
  <c r="E169" i="11"/>
  <c r="D169" i="11"/>
  <c r="C169" i="11"/>
  <c r="B169" i="11"/>
  <c r="G168" i="11"/>
  <c r="F168" i="11"/>
  <c r="E168" i="11"/>
  <c r="D168" i="11"/>
  <c r="C168" i="11"/>
  <c r="B168" i="11"/>
  <c r="F167" i="11"/>
  <c r="E167" i="11"/>
  <c r="D167" i="11"/>
  <c r="C167" i="11"/>
  <c r="B167" i="11"/>
  <c r="F166" i="11"/>
  <c r="E166" i="11"/>
  <c r="D166" i="11"/>
  <c r="C166" i="11"/>
  <c r="B166" i="11"/>
  <c r="F165" i="11"/>
  <c r="E165" i="11"/>
  <c r="D165" i="11"/>
  <c r="C165" i="11"/>
  <c r="B165" i="11"/>
  <c r="F164" i="11"/>
  <c r="E164" i="11"/>
  <c r="D164" i="11"/>
  <c r="C164" i="11"/>
  <c r="B164" i="11"/>
  <c r="F163" i="11"/>
  <c r="E163" i="11"/>
  <c r="D163" i="11"/>
  <c r="C163" i="11"/>
  <c r="B163" i="11"/>
  <c r="F162" i="11"/>
  <c r="E162" i="11"/>
  <c r="D162" i="11"/>
  <c r="C162" i="11"/>
  <c r="B162" i="11"/>
  <c r="G161" i="11"/>
  <c r="F161" i="11"/>
  <c r="E161" i="11"/>
  <c r="D161" i="11"/>
  <c r="C161" i="11"/>
  <c r="B161" i="11"/>
  <c r="F160" i="11"/>
  <c r="E160" i="11"/>
  <c r="D160" i="11"/>
  <c r="C160" i="11"/>
  <c r="B160" i="11"/>
  <c r="G159" i="11"/>
  <c r="F159" i="11"/>
  <c r="E159" i="11"/>
  <c r="D159" i="11"/>
  <c r="C159" i="11"/>
  <c r="B159" i="11"/>
  <c r="F158" i="11"/>
  <c r="E158" i="11"/>
  <c r="D158" i="11"/>
  <c r="C158" i="11"/>
  <c r="B158" i="11"/>
  <c r="F157" i="11"/>
  <c r="E157" i="11"/>
  <c r="D157" i="11"/>
  <c r="C157" i="11"/>
  <c r="B157" i="11"/>
  <c r="G156" i="11"/>
  <c r="F156" i="11"/>
  <c r="E156" i="11"/>
  <c r="D156" i="11"/>
  <c r="C156" i="11"/>
  <c r="B156" i="11"/>
  <c r="F155" i="11"/>
  <c r="E155" i="11"/>
  <c r="D155" i="11"/>
  <c r="C155" i="11"/>
  <c r="B155" i="11"/>
  <c r="F154" i="11"/>
  <c r="E154" i="11"/>
  <c r="D154" i="11"/>
  <c r="C154" i="11"/>
  <c r="B154" i="11"/>
  <c r="F153" i="11"/>
  <c r="E153" i="11"/>
  <c r="D153" i="11"/>
  <c r="C153" i="11"/>
  <c r="B153" i="11"/>
  <c r="F152" i="11"/>
  <c r="E152" i="11"/>
  <c r="D152" i="11"/>
  <c r="C152" i="11"/>
  <c r="B152" i="11"/>
  <c r="F151" i="11"/>
  <c r="E151" i="11"/>
  <c r="D151" i="11"/>
  <c r="C151" i="11"/>
  <c r="B151" i="11"/>
  <c r="F150" i="11"/>
  <c r="E150" i="11"/>
  <c r="D150" i="11"/>
  <c r="C150" i="11"/>
  <c r="B150" i="11"/>
  <c r="G149" i="11"/>
  <c r="F149" i="11"/>
  <c r="E149" i="11"/>
  <c r="D149" i="11"/>
  <c r="C149" i="11"/>
  <c r="B149" i="11"/>
  <c r="F148" i="11"/>
  <c r="E148" i="11"/>
  <c r="D148" i="11"/>
  <c r="C148" i="11"/>
  <c r="B148" i="11"/>
  <c r="G147" i="11"/>
  <c r="F147" i="11"/>
  <c r="E147" i="11"/>
  <c r="D147" i="11"/>
  <c r="C147" i="11"/>
  <c r="B147" i="11"/>
  <c r="F146" i="11"/>
  <c r="E146" i="11"/>
  <c r="D146" i="11"/>
  <c r="C146" i="11"/>
  <c r="B146" i="11"/>
  <c r="F145" i="11"/>
  <c r="E145" i="11"/>
  <c r="D145" i="11"/>
  <c r="C145" i="11"/>
  <c r="B145" i="11"/>
  <c r="G144" i="11"/>
  <c r="F144" i="11"/>
  <c r="E144" i="11"/>
  <c r="D144" i="11"/>
  <c r="C144" i="11"/>
  <c r="B144" i="11"/>
  <c r="F143" i="11"/>
  <c r="E143" i="11"/>
  <c r="D143" i="11"/>
  <c r="C143" i="11"/>
  <c r="B143" i="11"/>
  <c r="F142" i="11"/>
  <c r="E142" i="11"/>
  <c r="D142" i="11"/>
  <c r="C142" i="11"/>
  <c r="B142" i="11"/>
  <c r="F141" i="11"/>
  <c r="E141" i="11"/>
  <c r="D141" i="11"/>
  <c r="C141" i="11"/>
  <c r="B141" i="11"/>
  <c r="F140" i="11"/>
  <c r="E140" i="11"/>
  <c r="D140" i="11"/>
  <c r="C140" i="11"/>
  <c r="B140" i="11"/>
  <c r="F139" i="11"/>
  <c r="E139" i="11"/>
  <c r="D139" i="11"/>
  <c r="C139" i="11"/>
  <c r="B139" i="11"/>
  <c r="F138" i="11"/>
  <c r="E138" i="11"/>
  <c r="D138" i="11"/>
  <c r="C138" i="11"/>
  <c r="B138" i="11"/>
  <c r="G137" i="11"/>
  <c r="F137" i="11"/>
  <c r="E137" i="11"/>
  <c r="D137" i="11"/>
  <c r="C137" i="11"/>
  <c r="B137" i="11"/>
  <c r="F136" i="11"/>
  <c r="E136" i="11"/>
  <c r="D136" i="11"/>
  <c r="C136" i="11"/>
  <c r="B136" i="11"/>
  <c r="G135" i="11"/>
  <c r="F135" i="11"/>
  <c r="E135" i="11"/>
  <c r="D135" i="11"/>
  <c r="C135" i="11"/>
  <c r="B135" i="11"/>
  <c r="F134" i="11"/>
  <c r="E134" i="11"/>
  <c r="D134" i="11"/>
  <c r="C134" i="11"/>
  <c r="B134" i="11"/>
  <c r="F133" i="11"/>
  <c r="E133" i="11"/>
  <c r="D133" i="11"/>
  <c r="C133" i="11"/>
  <c r="B133" i="11"/>
  <c r="G132" i="11"/>
  <c r="F132" i="11"/>
  <c r="E132" i="11"/>
  <c r="D132" i="11"/>
  <c r="C132" i="11"/>
  <c r="B132" i="11"/>
  <c r="F131" i="11"/>
  <c r="E131" i="11"/>
  <c r="D131" i="11"/>
  <c r="C131" i="11"/>
  <c r="B131" i="11"/>
  <c r="F130" i="11"/>
  <c r="E130" i="11"/>
  <c r="D130" i="11"/>
  <c r="C130" i="11"/>
  <c r="B130" i="11"/>
  <c r="F129" i="11"/>
  <c r="E129" i="11"/>
  <c r="D129" i="11"/>
  <c r="C129" i="11"/>
  <c r="B129" i="11"/>
  <c r="F128" i="11"/>
  <c r="E128" i="11"/>
  <c r="D128" i="11"/>
  <c r="C128" i="11"/>
  <c r="B128" i="11"/>
  <c r="F127" i="11"/>
  <c r="E127" i="11"/>
  <c r="D127" i="11"/>
  <c r="C127" i="11"/>
  <c r="B127" i="11"/>
  <c r="F126" i="11"/>
  <c r="E126" i="11"/>
  <c r="D126" i="11"/>
  <c r="C126" i="11"/>
  <c r="B126" i="11"/>
  <c r="G125" i="11"/>
  <c r="F125" i="11"/>
  <c r="E125" i="11"/>
  <c r="D125" i="11"/>
  <c r="C125" i="11"/>
  <c r="B125" i="11"/>
  <c r="F124" i="11"/>
  <c r="E124" i="11"/>
  <c r="D124" i="11"/>
  <c r="C124" i="11"/>
  <c r="B124" i="11"/>
  <c r="G123" i="11"/>
  <c r="F123" i="11"/>
  <c r="E123" i="11"/>
  <c r="D123" i="11"/>
  <c r="C123" i="11"/>
  <c r="B123" i="11"/>
  <c r="F122" i="11"/>
  <c r="E122" i="11"/>
  <c r="D122" i="11"/>
  <c r="C122" i="11"/>
  <c r="B122" i="11"/>
  <c r="F121" i="11"/>
  <c r="E121" i="11"/>
  <c r="D121" i="11"/>
  <c r="C121" i="11"/>
  <c r="B121" i="11"/>
  <c r="G120" i="11"/>
  <c r="F120" i="11"/>
  <c r="E120" i="11"/>
  <c r="D120" i="11"/>
  <c r="C120" i="11"/>
  <c r="B120" i="11"/>
  <c r="F119" i="11"/>
  <c r="E119" i="11"/>
  <c r="D119" i="11"/>
  <c r="C119" i="11"/>
  <c r="B119" i="11"/>
  <c r="F118" i="11"/>
  <c r="E118" i="11"/>
  <c r="D118" i="11"/>
  <c r="C118" i="11"/>
  <c r="B118" i="11"/>
  <c r="F117" i="11"/>
  <c r="E117" i="11"/>
  <c r="D117" i="11"/>
  <c r="C117" i="11"/>
  <c r="B117" i="11"/>
  <c r="F116" i="11"/>
  <c r="E116" i="11"/>
  <c r="D116" i="11"/>
  <c r="C116" i="11"/>
  <c r="B116" i="11"/>
  <c r="F115" i="11"/>
  <c r="E115" i="11"/>
  <c r="D115" i="11"/>
  <c r="C115" i="11"/>
  <c r="B115" i="11"/>
  <c r="F114" i="11"/>
  <c r="E114" i="11"/>
  <c r="D114" i="11"/>
  <c r="C114" i="11"/>
  <c r="B114" i="11"/>
  <c r="G113" i="11"/>
  <c r="F113" i="11"/>
  <c r="E113" i="11"/>
  <c r="D113" i="11"/>
  <c r="C113" i="11"/>
  <c r="B113" i="11"/>
  <c r="F112" i="11"/>
  <c r="E112" i="11"/>
  <c r="D112" i="11"/>
  <c r="C112" i="11"/>
  <c r="B112" i="11"/>
  <c r="G111" i="11"/>
  <c r="F111" i="11"/>
  <c r="E111" i="11"/>
  <c r="D111" i="11"/>
  <c r="C111" i="11"/>
  <c r="B111" i="11"/>
  <c r="F110" i="11"/>
  <c r="E110" i="11"/>
  <c r="D110" i="11"/>
  <c r="C110" i="11"/>
  <c r="B110" i="11"/>
  <c r="F109" i="11"/>
  <c r="E109" i="11"/>
  <c r="D109" i="11"/>
  <c r="C109" i="11"/>
  <c r="B109" i="11"/>
  <c r="G108" i="11"/>
  <c r="F108" i="11"/>
  <c r="E108" i="11"/>
  <c r="D108" i="11"/>
  <c r="C108" i="11"/>
  <c r="B108" i="11"/>
  <c r="F107" i="11"/>
  <c r="E107" i="11"/>
  <c r="D107" i="11"/>
  <c r="C107" i="11"/>
  <c r="B107" i="11"/>
  <c r="F106" i="11"/>
  <c r="E106" i="11"/>
  <c r="D106" i="11"/>
  <c r="C106" i="11"/>
  <c r="B106" i="11"/>
  <c r="F105" i="11"/>
  <c r="E105" i="11"/>
  <c r="D105" i="11"/>
  <c r="C105" i="11"/>
  <c r="B105" i="11"/>
  <c r="F104" i="11"/>
  <c r="E104" i="11"/>
  <c r="D104" i="11"/>
  <c r="C104" i="11"/>
  <c r="B104" i="11"/>
  <c r="F103" i="11"/>
  <c r="E103" i="11"/>
  <c r="D103" i="11"/>
  <c r="C103" i="11"/>
  <c r="B103" i="11"/>
  <c r="F102" i="11"/>
  <c r="E102" i="11"/>
  <c r="D102" i="11"/>
  <c r="C102" i="11"/>
  <c r="B102" i="11"/>
  <c r="G101" i="11"/>
  <c r="F101" i="11"/>
  <c r="E101" i="11"/>
  <c r="D101" i="11"/>
  <c r="C101" i="11"/>
  <c r="B101" i="11"/>
  <c r="F100" i="11"/>
  <c r="E100" i="11"/>
  <c r="D100" i="11"/>
  <c r="C100" i="11"/>
  <c r="B100" i="11"/>
  <c r="G99" i="11"/>
  <c r="F99" i="11"/>
  <c r="E99" i="11"/>
  <c r="D99" i="11"/>
  <c r="C99" i="11"/>
  <c r="B99" i="11"/>
  <c r="F98" i="11"/>
  <c r="E98" i="11"/>
  <c r="D98" i="11"/>
  <c r="C98" i="11"/>
  <c r="B98" i="11"/>
  <c r="F97" i="11"/>
  <c r="E97" i="11"/>
  <c r="D97" i="11"/>
  <c r="C97" i="11"/>
  <c r="B97" i="11"/>
  <c r="G96" i="11"/>
  <c r="F96" i="11"/>
  <c r="E96" i="11"/>
  <c r="D96" i="11"/>
  <c r="C96" i="11"/>
  <c r="B96" i="11"/>
  <c r="F95" i="11"/>
  <c r="E95" i="11"/>
  <c r="D95" i="11"/>
  <c r="C95" i="11"/>
  <c r="B95" i="11"/>
  <c r="F94" i="11"/>
  <c r="E94" i="11"/>
  <c r="D94" i="11"/>
  <c r="C94" i="11"/>
  <c r="B94" i="11"/>
  <c r="F93" i="11"/>
  <c r="E93" i="11"/>
  <c r="D93" i="11"/>
  <c r="C93" i="11"/>
  <c r="B93" i="11"/>
  <c r="F92" i="11"/>
  <c r="E92" i="11"/>
  <c r="D92" i="11"/>
  <c r="C92" i="11"/>
  <c r="B92" i="11"/>
  <c r="F91" i="11"/>
  <c r="E91" i="11"/>
  <c r="D91" i="11"/>
  <c r="C91" i="11"/>
  <c r="B91" i="11"/>
  <c r="F90" i="11"/>
  <c r="E90" i="11"/>
  <c r="D90" i="11"/>
  <c r="C90" i="11"/>
  <c r="B90" i="11"/>
  <c r="G89" i="11"/>
  <c r="F89" i="11"/>
  <c r="E89" i="11"/>
  <c r="D89" i="11"/>
  <c r="C89" i="11"/>
  <c r="B89" i="11"/>
  <c r="F88" i="11"/>
  <c r="E88" i="11"/>
  <c r="D88" i="11"/>
  <c r="C88" i="11"/>
  <c r="B88" i="11"/>
  <c r="G87" i="11"/>
  <c r="F87" i="11"/>
  <c r="E87" i="11"/>
  <c r="D87" i="11"/>
  <c r="C87" i="11"/>
  <c r="B87" i="11"/>
  <c r="F86" i="11"/>
  <c r="E86" i="11"/>
  <c r="D86" i="11"/>
  <c r="C86" i="11"/>
  <c r="B86" i="11"/>
  <c r="F85" i="11"/>
  <c r="E85" i="11"/>
  <c r="D85" i="11"/>
  <c r="C85" i="11"/>
  <c r="B85" i="11"/>
  <c r="G84" i="11"/>
  <c r="F84" i="11"/>
  <c r="E84" i="11"/>
  <c r="D84" i="11"/>
  <c r="C84" i="11"/>
  <c r="B84" i="11"/>
  <c r="F83" i="11"/>
  <c r="E83" i="11"/>
  <c r="D83" i="11"/>
  <c r="C83" i="11"/>
  <c r="B83" i="11"/>
  <c r="F82" i="11"/>
  <c r="E82" i="11"/>
  <c r="D82" i="11"/>
  <c r="C82" i="11"/>
  <c r="B82" i="11"/>
  <c r="F81" i="11"/>
  <c r="E81" i="11"/>
  <c r="D81" i="11"/>
  <c r="C81" i="11"/>
  <c r="B81" i="11"/>
  <c r="F80" i="11"/>
  <c r="E80" i="11"/>
  <c r="D80" i="11"/>
  <c r="C80" i="11"/>
  <c r="B80" i="11"/>
  <c r="G79" i="11"/>
  <c r="F79" i="11"/>
  <c r="E79" i="11"/>
  <c r="D79" i="11"/>
  <c r="C79" i="11"/>
  <c r="B79" i="11"/>
  <c r="F78" i="11"/>
  <c r="E78" i="11"/>
  <c r="D78" i="11"/>
  <c r="C78" i="11"/>
  <c r="B78" i="11"/>
  <c r="G77" i="11"/>
  <c r="F77" i="11"/>
  <c r="E77" i="11"/>
  <c r="D77" i="11"/>
  <c r="C77" i="11"/>
  <c r="B77" i="11"/>
  <c r="F76" i="11"/>
  <c r="E76" i="11"/>
  <c r="D76" i="11"/>
  <c r="C76" i="11"/>
  <c r="B76" i="11"/>
  <c r="G75" i="11"/>
  <c r="F75" i="11"/>
  <c r="E75" i="11"/>
  <c r="D75" i="11"/>
  <c r="C75" i="11"/>
  <c r="B75" i="11"/>
  <c r="F74" i="11"/>
  <c r="E74" i="11"/>
  <c r="D74" i="11"/>
  <c r="C74" i="11"/>
  <c r="B74" i="11"/>
  <c r="F73" i="11"/>
  <c r="E73" i="11"/>
  <c r="D73" i="11"/>
  <c r="C73" i="11"/>
  <c r="B73" i="11"/>
  <c r="G72" i="11"/>
  <c r="F72" i="11"/>
  <c r="E72" i="11"/>
  <c r="D72" i="11"/>
  <c r="C72" i="11"/>
  <c r="B72" i="11"/>
  <c r="F71" i="11"/>
  <c r="E71" i="11"/>
  <c r="D71" i="11"/>
  <c r="C71" i="11"/>
  <c r="B71" i="11"/>
  <c r="F70" i="11"/>
  <c r="E70" i="11"/>
  <c r="D70" i="11"/>
  <c r="C70" i="11"/>
  <c r="B70" i="11"/>
  <c r="F69" i="11"/>
  <c r="E69" i="11"/>
  <c r="D69" i="11"/>
  <c r="C69" i="11"/>
  <c r="B69" i="11"/>
  <c r="F68" i="11"/>
  <c r="E68" i="11"/>
  <c r="D68" i="11"/>
  <c r="C68" i="11"/>
  <c r="B68" i="11"/>
  <c r="G67" i="11"/>
  <c r="F67" i="11"/>
  <c r="E67" i="11"/>
  <c r="D67" i="11"/>
  <c r="C67" i="11"/>
  <c r="B67" i="11"/>
  <c r="F66" i="11"/>
  <c r="E66" i="11"/>
  <c r="D66" i="11"/>
  <c r="C66" i="11"/>
  <c r="B66" i="11"/>
  <c r="G65" i="11"/>
  <c r="F65" i="11"/>
  <c r="E65" i="11"/>
  <c r="D65" i="11"/>
  <c r="C65" i="11"/>
  <c r="B65" i="11"/>
  <c r="F64" i="11"/>
  <c r="E64" i="11"/>
  <c r="D64" i="11"/>
  <c r="C64" i="11"/>
  <c r="B64" i="11"/>
  <c r="G63" i="11"/>
  <c r="F63" i="11"/>
  <c r="E63" i="11"/>
  <c r="D63" i="11"/>
  <c r="C63" i="11"/>
  <c r="B63" i="11"/>
  <c r="F62" i="11"/>
  <c r="E62" i="11"/>
  <c r="D62" i="11"/>
  <c r="C62" i="11"/>
  <c r="B62" i="11"/>
  <c r="F61" i="11"/>
  <c r="E61" i="11"/>
  <c r="D61" i="11"/>
  <c r="C61" i="11"/>
  <c r="B61" i="11"/>
  <c r="G60" i="11"/>
  <c r="F60" i="11"/>
  <c r="E60" i="11"/>
  <c r="D60" i="11"/>
  <c r="C60" i="11"/>
  <c r="B60" i="11"/>
  <c r="F59" i="11"/>
  <c r="E59" i="11"/>
  <c r="D59" i="11"/>
  <c r="C59" i="11"/>
  <c r="B59" i="11"/>
  <c r="F58" i="11"/>
  <c r="E58" i="11"/>
  <c r="D58" i="11"/>
  <c r="C58" i="11"/>
  <c r="B58" i="11"/>
  <c r="G57" i="11"/>
  <c r="F57" i="11"/>
  <c r="E57" i="11"/>
  <c r="D57" i="11"/>
  <c r="C57" i="11"/>
  <c r="B57" i="11"/>
  <c r="F56" i="11"/>
  <c r="E56" i="11"/>
  <c r="D56" i="11"/>
  <c r="C56" i="11"/>
  <c r="B56" i="11"/>
  <c r="G55" i="11"/>
  <c r="F55" i="11"/>
  <c r="E55" i="11"/>
  <c r="D55" i="11"/>
  <c r="C55" i="11"/>
  <c r="B55" i="11"/>
  <c r="F54" i="11"/>
  <c r="E54" i="11"/>
  <c r="D54" i="11"/>
  <c r="C54" i="11"/>
  <c r="B54" i="11"/>
  <c r="G53" i="11"/>
  <c r="F53" i="11"/>
  <c r="E53" i="11"/>
  <c r="D53" i="11"/>
  <c r="C53" i="11"/>
  <c r="B53" i="11"/>
  <c r="G52" i="11"/>
  <c r="F52" i="11"/>
  <c r="E52" i="11"/>
  <c r="D52" i="11"/>
  <c r="C52" i="11"/>
  <c r="B52" i="11"/>
  <c r="G51" i="11"/>
  <c r="F51" i="11"/>
  <c r="E51" i="11"/>
  <c r="D51" i="11"/>
  <c r="C51" i="11"/>
  <c r="B51" i="11"/>
  <c r="G50" i="11"/>
  <c r="F50" i="11"/>
  <c r="E50" i="11"/>
  <c r="D50" i="11"/>
  <c r="C50" i="11"/>
  <c r="B50" i="11"/>
  <c r="G49" i="11"/>
  <c r="F49" i="11"/>
  <c r="E49" i="11"/>
  <c r="D49" i="11"/>
  <c r="C49" i="11"/>
  <c r="B49" i="11"/>
  <c r="G48" i="11"/>
  <c r="F48" i="11"/>
  <c r="E48" i="11"/>
  <c r="D48" i="11"/>
  <c r="C48" i="11"/>
  <c r="B48" i="11"/>
  <c r="G47" i="11"/>
  <c r="F47" i="11"/>
  <c r="E47" i="11"/>
  <c r="D47" i="11"/>
  <c r="C47" i="11"/>
  <c r="B47" i="11"/>
  <c r="G46" i="11"/>
  <c r="F46" i="11"/>
  <c r="E46" i="11"/>
  <c r="D46" i="11"/>
  <c r="C46" i="11"/>
  <c r="B46" i="11"/>
  <c r="G45" i="11"/>
  <c r="F45" i="11"/>
  <c r="E45" i="11"/>
  <c r="D45" i="11"/>
  <c r="C45" i="11"/>
  <c r="B45" i="11"/>
  <c r="G44" i="11"/>
  <c r="F44" i="11"/>
  <c r="E44" i="11"/>
  <c r="D44" i="11"/>
  <c r="C44" i="11"/>
  <c r="B44" i="11"/>
  <c r="G43" i="11"/>
  <c r="F43" i="11"/>
  <c r="E43" i="11"/>
  <c r="D43" i="11"/>
  <c r="C43" i="11"/>
  <c r="B43" i="11"/>
  <c r="G42" i="11"/>
  <c r="F42" i="11"/>
  <c r="E42" i="11"/>
  <c r="D42" i="11"/>
  <c r="C42" i="11"/>
  <c r="B42" i="11"/>
  <c r="G41" i="11"/>
  <c r="F41" i="11"/>
  <c r="E41" i="11"/>
  <c r="D41" i="11"/>
  <c r="C41" i="11"/>
  <c r="B41" i="11"/>
  <c r="G40" i="11"/>
  <c r="F40" i="11"/>
  <c r="E40" i="11"/>
  <c r="D40" i="11"/>
  <c r="C40" i="11"/>
  <c r="B40" i="11"/>
  <c r="G39" i="11"/>
  <c r="F39" i="11"/>
  <c r="E39" i="11"/>
  <c r="D39" i="11"/>
  <c r="C39" i="11"/>
  <c r="B39" i="11"/>
  <c r="G38" i="11"/>
  <c r="F38" i="11"/>
  <c r="E38" i="11"/>
  <c r="D38" i="11"/>
  <c r="C38" i="11"/>
  <c r="B38" i="11"/>
  <c r="G37" i="11"/>
  <c r="F37" i="11"/>
  <c r="E37" i="11"/>
  <c r="D37" i="11"/>
  <c r="C37" i="11"/>
  <c r="B37" i="11"/>
  <c r="G36" i="11"/>
  <c r="F36" i="11"/>
  <c r="E36" i="11"/>
  <c r="D36" i="11"/>
  <c r="C36" i="11"/>
  <c r="B36" i="11"/>
  <c r="G35" i="11"/>
  <c r="F35" i="11"/>
  <c r="E35" i="11"/>
  <c r="D35" i="11"/>
  <c r="C35" i="11"/>
  <c r="B35" i="11"/>
  <c r="G34" i="11"/>
  <c r="F34" i="11"/>
  <c r="E34" i="11"/>
  <c r="D34" i="11"/>
  <c r="C34" i="11"/>
  <c r="B34" i="11"/>
  <c r="G33" i="11"/>
  <c r="F33" i="11"/>
  <c r="E33" i="11"/>
  <c r="D33" i="11"/>
  <c r="C33" i="11"/>
  <c r="B33" i="11"/>
  <c r="H32" i="11"/>
  <c r="G32" i="11"/>
  <c r="F32" i="11"/>
  <c r="E32" i="11"/>
  <c r="D32" i="11"/>
  <c r="C32" i="11"/>
  <c r="B32" i="11"/>
  <c r="G31" i="11"/>
  <c r="F31" i="11"/>
  <c r="E31" i="11"/>
  <c r="D31" i="11"/>
  <c r="C31" i="11"/>
  <c r="B31" i="11"/>
  <c r="G30" i="11"/>
  <c r="F30" i="11"/>
  <c r="E30" i="11"/>
  <c r="D30" i="11"/>
  <c r="C30" i="11"/>
  <c r="B30" i="11"/>
  <c r="G29" i="11"/>
  <c r="F29" i="11"/>
  <c r="E29" i="11"/>
  <c r="D29" i="11"/>
  <c r="C29" i="11"/>
  <c r="B29" i="11"/>
  <c r="K28" i="11"/>
  <c r="G172" i="11" s="1"/>
  <c r="G28" i="11"/>
  <c r="F28" i="11"/>
  <c r="E28" i="11"/>
  <c r="D28" i="11"/>
  <c r="C28" i="11"/>
  <c r="B28" i="11"/>
  <c r="G27" i="11"/>
  <c r="F27" i="11"/>
  <c r="E27" i="11"/>
  <c r="D27" i="11"/>
  <c r="C27" i="11"/>
  <c r="B27" i="11"/>
  <c r="G26" i="11"/>
  <c r="F26" i="11"/>
  <c r="E26" i="11"/>
  <c r="D26" i="11"/>
  <c r="C26" i="11"/>
  <c r="B26" i="11"/>
  <c r="G25" i="11"/>
  <c r="F25" i="11"/>
  <c r="E25" i="11"/>
  <c r="D25" i="11"/>
  <c r="C25" i="11"/>
  <c r="B25" i="11"/>
  <c r="G24" i="11"/>
  <c r="F24" i="11"/>
  <c r="E24" i="11"/>
  <c r="D24" i="11"/>
  <c r="C24" i="11"/>
  <c r="B24" i="11"/>
  <c r="G23" i="11"/>
  <c r="F23" i="11"/>
  <c r="E23" i="11"/>
  <c r="D23" i="11"/>
  <c r="C23" i="11"/>
  <c r="B23" i="11"/>
  <c r="G22" i="11"/>
  <c r="F22" i="11"/>
  <c r="E22" i="11"/>
  <c r="D22" i="11"/>
  <c r="C22" i="11"/>
  <c r="B22" i="11"/>
  <c r="G21" i="11"/>
  <c r="F21" i="11"/>
  <c r="E21" i="11"/>
  <c r="D21" i="11"/>
  <c r="C21" i="11"/>
  <c r="B21" i="11"/>
  <c r="G20" i="11"/>
  <c r="F20" i="11"/>
  <c r="E20" i="11"/>
  <c r="D20" i="11"/>
  <c r="C20" i="11"/>
  <c r="B20" i="11"/>
  <c r="G19" i="11"/>
  <c r="F19" i="11"/>
  <c r="E19" i="11"/>
  <c r="D19" i="11"/>
  <c r="C19" i="11"/>
  <c r="B19" i="11"/>
  <c r="G18" i="11"/>
  <c r="F18" i="11"/>
  <c r="E18" i="11"/>
  <c r="D18" i="11"/>
  <c r="C18" i="11"/>
  <c r="B18" i="11"/>
  <c r="N17" i="11"/>
  <c r="G17" i="11"/>
  <c r="F17" i="11"/>
  <c r="E17" i="11"/>
  <c r="D17" i="11"/>
  <c r="C17" i="11"/>
  <c r="B17" i="11"/>
  <c r="N16" i="11"/>
  <c r="G16" i="11"/>
  <c r="F16" i="11"/>
  <c r="E16" i="11"/>
  <c r="D16" i="11"/>
  <c r="C16" i="11"/>
  <c r="B16" i="11"/>
  <c r="G15" i="11"/>
  <c r="F15" i="11"/>
  <c r="E15" i="11"/>
  <c r="D15" i="11"/>
  <c r="C15" i="11"/>
  <c r="B15" i="11"/>
  <c r="G14" i="11"/>
  <c r="F14" i="11"/>
  <c r="E14" i="11"/>
  <c r="D14" i="11"/>
  <c r="C14" i="11"/>
  <c r="B14" i="11"/>
  <c r="G13" i="11"/>
  <c r="F13" i="11"/>
  <c r="E13" i="11"/>
  <c r="D13" i="11"/>
  <c r="C13" i="11"/>
  <c r="B13" i="11"/>
  <c r="G12" i="11"/>
  <c r="F12" i="11"/>
  <c r="E12" i="11"/>
  <c r="D12" i="11"/>
  <c r="C12" i="11"/>
  <c r="B12" i="11"/>
  <c r="G11" i="11"/>
  <c r="F11" i="11"/>
  <c r="E11" i="11"/>
  <c r="D11" i="11"/>
  <c r="C11" i="11"/>
  <c r="B11" i="11"/>
  <c r="G10" i="11"/>
  <c r="F10" i="11"/>
  <c r="E10" i="11"/>
  <c r="D10" i="11"/>
  <c r="C10" i="11"/>
  <c r="B10" i="11"/>
  <c r="N9" i="11"/>
  <c r="G9" i="11"/>
  <c r="F9" i="11"/>
  <c r="E9" i="11"/>
  <c r="D9" i="11"/>
  <c r="C9" i="11"/>
  <c r="B9" i="11"/>
  <c r="N8" i="11"/>
  <c r="N13" i="11" s="1"/>
  <c r="G8" i="11"/>
  <c r="F8" i="11"/>
  <c r="E8" i="11"/>
  <c r="D8" i="11"/>
  <c r="C8" i="11"/>
  <c r="B8" i="11"/>
  <c r="N7" i="11"/>
  <c r="G7" i="11"/>
  <c r="F7" i="11"/>
  <c r="E7" i="11"/>
  <c r="D7" i="11"/>
  <c r="C7" i="11"/>
  <c r="B7" i="11"/>
  <c r="N6" i="11"/>
  <c r="G6" i="11"/>
  <c r="F6" i="11"/>
  <c r="E6" i="11"/>
  <c r="D6" i="11"/>
  <c r="C6" i="11"/>
  <c r="B6" i="11"/>
  <c r="G5" i="11"/>
  <c r="F5" i="11"/>
  <c r="E5" i="11"/>
  <c r="D5" i="11"/>
  <c r="C5" i="11"/>
  <c r="B5" i="11"/>
  <c r="G4" i="11"/>
  <c r="F4" i="11"/>
  <c r="E4" i="11"/>
  <c r="D4" i="11"/>
  <c r="C4" i="11"/>
  <c r="B4" i="11"/>
  <c r="G3" i="11"/>
  <c r="F3" i="11"/>
  <c r="E3" i="11"/>
  <c r="D3" i="11"/>
  <c r="C3" i="11"/>
  <c r="B3" i="11"/>
  <c r="G2" i="11"/>
  <c r="F2" i="11"/>
  <c r="E2" i="11"/>
  <c r="D2" i="11"/>
  <c r="C2" i="11"/>
  <c r="B2" i="11"/>
  <c r="F6" i="9"/>
  <c r="E6" i="9"/>
  <c r="D6" i="9"/>
  <c r="C6" i="9"/>
  <c r="B6" i="9"/>
  <c r="F5" i="9"/>
  <c r="E5" i="9"/>
  <c r="D5" i="9"/>
  <c r="C5" i="9"/>
  <c r="B5" i="9"/>
  <c r="F4" i="9"/>
  <c r="E4" i="9"/>
  <c r="D4" i="9"/>
  <c r="C4" i="9"/>
  <c r="B4" i="9"/>
  <c r="F3" i="9"/>
  <c r="E3" i="9"/>
  <c r="D3" i="9"/>
  <c r="C3" i="9"/>
  <c r="B3" i="9"/>
  <c r="F2" i="9"/>
  <c r="E2" i="9"/>
  <c r="D2" i="9"/>
  <c r="C2" i="9"/>
  <c r="B2" i="9"/>
  <c r="F6" i="8"/>
  <c r="E6" i="8"/>
  <c r="D6" i="8"/>
  <c r="C6" i="8"/>
  <c r="B6" i="8"/>
  <c r="F5" i="8"/>
  <c r="E5" i="8"/>
  <c r="D5" i="8"/>
  <c r="C5" i="8"/>
  <c r="B5" i="8"/>
  <c r="F4" i="8"/>
  <c r="E4" i="8"/>
  <c r="D4" i="8"/>
  <c r="C4" i="8"/>
  <c r="B4" i="8"/>
  <c r="F3" i="8"/>
  <c r="E3" i="8"/>
  <c r="D3" i="8"/>
  <c r="C3" i="8"/>
  <c r="B3" i="8"/>
  <c r="F2" i="8"/>
  <c r="E2" i="8"/>
  <c r="D2" i="8"/>
  <c r="C2" i="8"/>
  <c r="B2" i="8"/>
  <c r="N20" i="5"/>
  <c r="M20" i="5"/>
  <c r="L20" i="5"/>
  <c r="K20" i="5"/>
  <c r="J20" i="5"/>
  <c r="N19" i="5"/>
  <c r="M19" i="5"/>
  <c r="L19" i="5"/>
  <c r="K19" i="5"/>
  <c r="J19" i="5"/>
  <c r="N18" i="5"/>
  <c r="M18" i="5"/>
  <c r="L18" i="5"/>
  <c r="K18" i="5"/>
  <c r="J18" i="5"/>
  <c r="N17" i="5"/>
  <c r="M17" i="5"/>
  <c r="L17" i="5"/>
  <c r="K17" i="5"/>
  <c r="J17" i="5"/>
  <c r="N16" i="5"/>
  <c r="M16" i="5"/>
  <c r="L16" i="5"/>
  <c r="K16" i="5"/>
  <c r="J16" i="5"/>
  <c r="N13" i="5"/>
  <c r="M13" i="5"/>
  <c r="L13" i="5"/>
  <c r="K13" i="5"/>
  <c r="J13" i="5"/>
  <c r="N12" i="5"/>
  <c r="M12" i="5"/>
  <c r="L12" i="5"/>
  <c r="K12" i="5"/>
  <c r="J12" i="5"/>
  <c r="N11" i="5"/>
  <c r="M11" i="5"/>
  <c r="L11" i="5"/>
  <c r="K11" i="5"/>
  <c r="J11" i="5"/>
  <c r="N10" i="5"/>
  <c r="M10" i="5"/>
  <c r="L10" i="5"/>
  <c r="K10" i="5"/>
  <c r="J10" i="5"/>
  <c r="N9" i="5"/>
  <c r="M9" i="5"/>
  <c r="L9" i="5"/>
  <c r="K9" i="5"/>
  <c r="J9" i="5"/>
  <c r="N6" i="5"/>
  <c r="M6" i="5"/>
  <c r="L6" i="5"/>
  <c r="K6" i="5"/>
  <c r="J6" i="5"/>
  <c r="N5" i="5"/>
  <c r="M5" i="5"/>
  <c r="L5" i="5"/>
  <c r="K5" i="5"/>
  <c r="J5" i="5"/>
  <c r="N4" i="5"/>
  <c r="M4" i="5"/>
  <c r="L4" i="5"/>
  <c r="K4" i="5"/>
  <c r="J4" i="5"/>
  <c r="N3" i="5"/>
  <c r="M3" i="5"/>
  <c r="L3" i="5"/>
  <c r="K3" i="5"/>
  <c r="J3" i="5"/>
  <c r="N2" i="5"/>
  <c r="M2" i="5"/>
  <c r="L2" i="5"/>
  <c r="K2" i="5"/>
  <c r="J2" i="5"/>
  <c r="U200" i="4"/>
  <c r="T200" i="4"/>
  <c r="S200" i="4"/>
  <c r="U199" i="4"/>
  <c r="T199" i="4"/>
  <c r="S199" i="4"/>
  <c r="U198" i="4"/>
  <c r="T198" i="4"/>
  <c r="S198" i="4"/>
  <c r="U197" i="4"/>
  <c r="T197" i="4"/>
  <c r="S197" i="4"/>
  <c r="U196" i="4"/>
  <c r="T196" i="4"/>
  <c r="S196" i="4"/>
  <c r="U195" i="4"/>
  <c r="T195" i="4"/>
  <c r="S195" i="4"/>
  <c r="U194" i="4"/>
  <c r="T194" i="4"/>
  <c r="S194" i="4"/>
  <c r="U193" i="4"/>
  <c r="T193" i="4"/>
  <c r="S193" i="4"/>
  <c r="U192" i="4"/>
  <c r="T192" i="4"/>
  <c r="S192" i="4"/>
  <c r="U191" i="4"/>
  <c r="T191" i="4"/>
  <c r="S191" i="4"/>
  <c r="U190" i="4"/>
  <c r="T190" i="4"/>
  <c r="S190" i="4"/>
  <c r="U189" i="4"/>
  <c r="T189" i="4"/>
  <c r="S189" i="4"/>
  <c r="U188" i="4"/>
  <c r="T188" i="4"/>
  <c r="S188" i="4"/>
  <c r="U187" i="4"/>
  <c r="T187" i="4"/>
  <c r="S187" i="4"/>
  <c r="U186" i="4"/>
  <c r="T186" i="4"/>
  <c r="S186" i="4"/>
  <c r="U185" i="4"/>
  <c r="T185" i="4"/>
  <c r="S185" i="4"/>
  <c r="U184" i="4"/>
  <c r="T184" i="4"/>
  <c r="S184" i="4"/>
  <c r="U183" i="4"/>
  <c r="T183" i="4"/>
  <c r="S183" i="4"/>
  <c r="U182" i="4"/>
  <c r="T182" i="4"/>
  <c r="S182" i="4"/>
  <c r="U181" i="4"/>
  <c r="T181" i="4"/>
  <c r="S181" i="4"/>
  <c r="U180" i="4"/>
  <c r="T180" i="4"/>
  <c r="S180" i="4"/>
  <c r="U179" i="4"/>
  <c r="T179" i="4"/>
  <c r="S179" i="4"/>
  <c r="U178" i="4"/>
  <c r="T178" i="4"/>
  <c r="S178" i="4"/>
  <c r="U177" i="4"/>
  <c r="T177" i="4"/>
  <c r="S177" i="4"/>
  <c r="U176" i="4"/>
  <c r="T176" i="4"/>
  <c r="S176" i="4"/>
  <c r="U175" i="4"/>
  <c r="T175" i="4"/>
  <c r="S175" i="4"/>
  <c r="U174" i="4"/>
  <c r="T174" i="4"/>
  <c r="S174" i="4"/>
  <c r="U173" i="4"/>
  <c r="T173" i="4"/>
  <c r="S173" i="4"/>
  <c r="U172" i="4"/>
  <c r="T172" i="4"/>
  <c r="S172" i="4"/>
  <c r="U171" i="4"/>
  <c r="T171" i="4"/>
  <c r="S171" i="4"/>
  <c r="U170" i="4"/>
  <c r="T170" i="4"/>
  <c r="S170" i="4"/>
  <c r="U169" i="4"/>
  <c r="T169" i="4"/>
  <c r="S169" i="4"/>
  <c r="U168" i="4"/>
  <c r="T168" i="4"/>
  <c r="S168" i="4"/>
  <c r="U167" i="4"/>
  <c r="T167" i="4"/>
  <c r="S167" i="4"/>
  <c r="U166" i="4"/>
  <c r="T166" i="4"/>
  <c r="S166" i="4"/>
  <c r="U165" i="4"/>
  <c r="T165" i="4"/>
  <c r="S165" i="4"/>
  <c r="U164" i="4"/>
  <c r="T164" i="4"/>
  <c r="S164" i="4"/>
  <c r="U163" i="4"/>
  <c r="T163" i="4"/>
  <c r="S163" i="4"/>
  <c r="U162" i="4"/>
  <c r="T162" i="4"/>
  <c r="S162" i="4"/>
  <c r="U161" i="4"/>
  <c r="T161" i="4"/>
  <c r="S161" i="4"/>
  <c r="U160" i="4"/>
  <c r="T160" i="4"/>
  <c r="S160" i="4"/>
  <c r="U159" i="4"/>
  <c r="T159" i="4"/>
  <c r="S159" i="4"/>
  <c r="U158" i="4"/>
  <c r="T158" i="4"/>
  <c r="S158" i="4"/>
  <c r="U157" i="4"/>
  <c r="T157" i="4"/>
  <c r="S157" i="4"/>
  <c r="U156" i="4"/>
  <c r="T156" i="4"/>
  <c r="S156" i="4"/>
  <c r="U155" i="4"/>
  <c r="T155" i="4"/>
  <c r="S155" i="4"/>
  <c r="U154" i="4"/>
  <c r="T154" i="4"/>
  <c r="S154" i="4"/>
  <c r="U153" i="4"/>
  <c r="T153" i="4"/>
  <c r="S153" i="4"/>
  <c r="U152" i="4"/>
  <c r="T152" i="4"/>
  <c r="S152" i="4"/>
  <c r="U151" i="4"/>
  <c r="T151" i="4"/>
  <c r="S151" i="4"/>
  <c r="U150" i="4"/>
  <c r="T150" i="4"/>
  <c r="S150" i="4"/>
  <c r="U149" i="4"/>
  <c r="T149" i="4"/>
  <c r="S149" i="4"/>
  <c r="U148" i="4"/>
  <c r="T148" i="4"/>
  <c r="S148" i="4"/>
  <c r="U147" i="4"/>
  <c r="T147" i="4"/>
  <c r="S147" i="4"/>
  <c r="U146" i="4"/>
  <c r="T146" i="4"/>
  <c r="S146" i="4"/>
  <c r="U145" i="4"/>
  <c r="T145" i="4"/>
  <c r="S145" i="4"/>
  <c r="U144" i="4"/>
  <c r="T144" i="4"/>
  <c r="S144" i="4"/>
  <c r="U143" i="4"/>
  <c r="T143" i="4"/>
  <c r="S143" i="4"/>
  <c r="U142" i="4"/>
  <c r="T142" i="4"/>
  <c r="S142" i="4"/>
  <c r="U141" i="4"/>
  <c r="T141" i="4"/>
  <c r="S141" i="4"/>
  <c r="U140" i="4"/>
  <c r="T140" i="4"/>
  <c r="S140" i="4"/>
  <c r="U139" i="4"/>
  <c r="T139" i="4"/>
  <c r="S139" i="4"/>
  <c r="U138" i="4"/>
  <c r="T138" i="4"/>
  <c r="S138" i="4"/>
  <c r="U137" i="4"/>
  <c r="T137" i="4"/>
  <c r="S137" i="4"/>
  <c r="U136" i="4"/>
  <c r="T136" i="4"/>
  <c r="S136" i="4"/>
  <c r="U135" i="4"/>
  <c r="T135" i="4"/>
  <c r="S135" i="4"/>
  <c r="U134" i="4"/>
  <c r="T134" i="4"/>
  <c r="S134" i="4"/>
  <c r="U133" i="4"/>
  <c r="T133" i="4"/>
  <c r="S133" i="4"/>
  <c r="U132" i="4"/>
  <c r="T132" i="4"/>
  <c r="S132" i="4"/>
  <c r="U131" i="4"/>
  <c r="T131" i="4"/>
  <c r="S131" i="4"/>
  <c r="U130" i="4"/>
  <c r="T130" i="4"/>
  <c r="S130" i="4"/>
  <c r="U129" i="4"/>
  <c r="T129" i="4"/>
  <c r="S129" i="4"/>
  <c r="U128" i="4"/>
  <c r="T128" i="4"/>
  <c r="S128" i="4"/>
  <c r="U127" i="4"/>
  <c r="T127" i="4"/>
  <c r="S127" i="4"/>
  <c r="U126" i="4"/>
  <c r="T126" i="4"/>
  <c r="S126" i="4"/>
  <c r="U125" i="4"/>
  <c r="T125" i="4"/>
  <c r="S125" i="4"/>
  <c r="U124" i="4"/>
  <c r="T124" i="4"/>
  <c r="S124" i="4"/>
  <c r="U123" i="4"/>
  <c r="T123" i="4"/>
  <c r="S123" i="4"/>
  <c r="U122" i="4"/>
  <c r="T122" i="4"/>
  <c r="S122" i="4"/>
  <c r="U121" i="4"/>
  <c r="T121" i="4"/>
  <c r="S121" i="4"/>
  <c r="U120" i="4"/>
  <c r="T120" i="4"/>
  <c r="S120" i="4"/>
  <c r="U119" i="4"/>
  <c r="T119" i="4"/>
  <c r="S119" i="4"/>
  <c r="U118" i="4"/>
  <c r="T118" i="4"/>
  <c r="S118" i="4"/>
  <c r="U117" i="4"/>
  <c r="T117" i="4"/>
  <c r="S117" i="4"/>
  <c r="U116" i="4"/>
  <c r="T116" i="4"/>
  <c r="S116" i="4"/>
  <c r="U115" i="4"/>
  <c r="T115" i="4"/>
  <c r="S115" i="4"/>
  <c r="U114" i="4"/>
  <c r="T114" i="4"/>
  <c r="S114" i="4"/>
  <c r="U113" i="4"/>
  <c r="T113" i="4"/>
  <c r="S113" i="4"/>
  <c r="U112" i="4"/>
  <c r="T112" i="4"/>
  <c r="S112" i="4"/>
  <c r="U111" i="4"/>
  <c r="T111" i="4"/>
  <c r="S111" i="4"/>
  <c r="U110" i="4"/>
  <c r="T110" i="4"/>
  <c r="S110" i="4"/>
  <c r="U109" i="4"/>
  <c r="T109" i="4"/>
  <c r="S109" i="4"/>
  <c r="U108" i="4"/>
  <c r="T108" i="4"/>
  <c r="S108" i="4"/>
  <c r="U107" i="4"/>
  <c r="T107" i="4"/>
  <c r="S107" i="4"/>
  <c r="U106" i="4"/>
  <c r="T106" i="4"/>
  <c r="S106" i="4"/>
  <c r="U105" i="4"/>
  <c r="T105" i="4"/>
  <c r="S105" i="4"/>
  <c r="U104" i="4"/>
  <c r="T104" i="4"/>
  <c r="S104" i="4"/>
  <c r="U103" i="4"/>
  <c r="T103" i="4"/>
  <c r="S103" i="4"/>
  <c r="U102" i="4"/>
  <c r="T102" i="4"/>
  <c r="S102" i="4"/>
  <c r="B102" i="4"/>
  <c r="U101" i="4"/>
  <c r="T101" i="4"/>
  <c r="S101" i="4"/>
  <c r="B101" i="4"/>
  <c r="U100" i="4"/>
  <c r="T100" i="4"/>
  <c r="S100" i="4"/>
  <c r="B100" i="4"/>
  <c r="U99" i="4"/>
  <c r="T99" i="4"/>
  <c r="S99" i="4"/>
  <c r="B99" i="4"/>
  <c r="U98" i="4"/>
  <c r="T98" i="4"/>
  <c r="S98" i="4"/>
  <c r="B98" i="4"/>
  <c r="U97" i="4"/>
  <c r="T97" i="4"/>
  <c r="S97" i="4"/>
  <c r="B97" i="4"/>
  <c r="U96" i="4"/>
  <c r="T96" i="4"/>
  <c r="S96" i="4"/>
  <c r="B96" i="4"/>
  <c r="U95" i="4"/>
  <c r="T95" i="4"/>
  <c r="S95" i="4"/>
  <c r="B95" i="4"/>
  <c r="U94" i="4"/>
  <c r="T94" i="4"/>
  <c r="S94" i="4"/>
  <c r="B94" i="4"/>
  <c r="U93" i="4"/>
  <c r="T93" i="4"/>
  <c r="S93" i="4"/>
  <c r="B93" i="4"/>
  <c r="U92" i="4"/>
  <c r="T92" i="4"/>
  <c r="S92" i="4"/>
  <c r="B92" i="4"/>
  <c r="U91" i="4"/>
  <c r="T91" i="4"/>
  <c r="S91" i="4"/>
  <c r="B91" i="4"/>
  <c r="U90" i="4"/>
  <c r="T90" i="4"/>
  <c r="S90" i="4"/>
  <c r="B90" i="4"/>
  <c r="U89" i="4"/>
  <c r="T89" i="4"/>
  <c r="S89" i="4"/>
  <c r="B89" i="4"/>
  <c r="U88" i="4"/>
  <c r="T88" i="4"/>
  <c r="S88" i="4"/>
  <c r="B88" i="4"/>
  <c r="U87" i="4"/>
  <c r="T87" i="4"/>
  <c r="S87" i="4"/>
  <c r="B87" i="4"/>
  <c r="U86" i="4"/>
  <c r="T86" i="4"/>
  <c r="S86" i="4"/>
  <c r="B86" i="4"/>
  <c r="U85" i="4"/>
  <c r="T85" i="4"/>
  <c r="S85" i="4"/>
  <c r="B85" i="4"/>
  <c r="U84" i="4"/>
  <c r="T84" i="4"/>
  <c r="S84" i="4"/>
  <c r="B84" i="4"/>
  <c r="U83" i="4"/>
  <c r="T83" i="4"/>
  <c r="S83" i="4"/>
  <c r="B83" i="4"/>
  <c r="U82" i="4"/>
  <c r="T82" i="4"/>
  <c r="S82" i="4"/>
  <c r="B82" i="4"/>
  <c r="U81" i="4"/>
  <c r="T81" i="4"/>
  <c r="S81" i="4"/>
  <c r="B81" i="4"/>
  <c r="U80" i="4"/>
  <c r="T80" i="4"/>
  <c r="S80" i="4"/>
  <c r="B80" i="4"/>
  <c r="U79" i="4"/>
  <c r="T79" i="4"/>
  <c r="S79" i="4"/>
  <c r="B79" i="4"/>
  <c r="U78" i="4"/>
  <c r="T78" i="4"/>
  <c r="S78" i="4"/>
  <c r="B78" i="4"/>
  <c r="U77" i="4"/>
  <c r="T77" i="4"/>
  <c r="S77" i="4"/>
  <c r="B77" i="4"/>
  <c r="U76" i="4"/>
  <c r="T76" i="4"/>
  <c r="S76" i="4"/>
  <c r="B76" i="4"/>
  <c r="U75" i="4"/>
  <c r="T75" i="4"/>
  <c r="S75" i="4"/>
  <c r="B75" i="4"/>
  <c r="U74" i="4"/>
  <c r="T74" i="4"/>
  <c r="S74" i="4"/>
  <c r="B74" i="4"/>
  <c r="U73" i="4"/>
  <c r="T73" i="4"/>
  <c r="S73" i="4"/>
  <c r="B73" i="4"/>
  <c r="U72" i="4"/>
  <c r="T72" i="4"/>
  <c r="S72" i="4"/>
  <c r="B72" i="4"/>
  <c r="U71" i="4"/>
  <c r="T71" i="4"/>
  <c r="S71" i="4"/>
  <c r="B71" i="4"/>
  <c r="U70" i="4"/>
  <c r="T70" i="4"/>
  <c r="S70" i="4"/>
  <c r="B70" i="4"/>
  <c r="U69" i="4"/>
  <c r="T69" i="4"/>
  <c r="S69" i="4"/>
  <c r="B69" i="4"/>
  <c r="U68" i="4"/>
  <c r="T68" i="4"/>
  <c r="S68" i="4"/>
  <c r="B68" i="4"/>
  <c r="U67" i="4"/>
  <c r="T67" i="4"/>
  <c r="S67" i="4"/>
  <c r="B67" i="4"/>
  <c r="U66" i="4"/>
  <c r="T66" i="4"/>
  <c r="S66" i="4"/>
  <c r="B66" i="4"/>
  <c r="U65" i="4"/>
  <c r="T65" i="4"/>
  <c r="S65" i="4"/>
  <c r="B65" i="4"/>
  <c r="U64" i="4"/>
  <c r="T64" i="4"/>
  <c r="S64" i="4"/>
  <c r="B64" i="4"/>
  <c r="U63" i="4"/>
  <c r="T63" i="4"/>
  <c r="S63" i="4"/>
  <c r="B63" i="4"/>
  <c r="U62" i="4"/>
  <c r="T62" i="4"/>
  <c r="S62" i="4"/>
  <c r="B62" i="4"/>
  <c r="U61" i="4"/>
  <c r="T61" i="4"/>
  <c r="S61" i="4"/>
  <c r="B61" i="4"/>
  <c r="U60" i="4"/>
  <c r="T60" i="4"/>
  <c r="S60" i="4"/>
  <c r="B60" i="4"/>
  <c r="U59" i="4"/>
  <c r="T59" i="4"/>
  <c r="S59" i="4"/>
  <c r="B59" i="4"/>
  <c r="U58" i="4"/>
  <c r="T58" i="4"/>
  <c r="S58" i="4"/>
  <c r="B58" i="4"/>
  <c r="U57" i="4"/>
  <c r="T57" i="4"/>
  <c r="S57" i="4"/>
  <c r="B57" i="4"/>
  <c r="U56" i="4"/>
  <c r="T56" i="4"/>
  <c r="S56" i="4"/>
  <c r="B56" i="4"/>
  <c r="U55" i="4"/>
  <c r="T55" i="4"/>
  <c r="S55" i="4"/>
  <c r="B55" i="4"/>
  <c r="U54" i="4"/>
  <c r="T54" i="4"/>
  <c r="S54" i="4"/>
  <c r="B54" i="4"/>
  <c r="U53" i="4"/>
  <c r="T53" i="4"/>
  <c r="S53" i="4"/>
  <c r="B53" i="4"/>
  <c r="U52" i="4"/>
  <c r="T52" i="4"/>
  <c r="S52" i="4"/>
  <c r="B52" i="4"/>
  <c r="U51" i="4"/>
  <c r="T51" i="4"/>
  <c r="S51" i="4"/>
  <c r="B51" i="4"/>
  <c r="U50" i="4"/>
  <c r="T50" i="4"/>
  <c r="S50" i="4"/>
  <c r="B50" i="4"/>
  <c r="U49" i="4"/>
  <c r="T49" i="4"/>
  <c r="S49" i="4"/>
  <c r="B49" i="4"/>
  <c r="U48" i="4"/>
  <c r="T48" i="4"/>
  <c r="S48" i="4"/>
  <c r="B48" i="4"/>
  <c r="U47" i="4"/>
  <c r="T47" i="4"/>
  <c r="S47" i="4"/>
  <c r="B47" i="4"/>
  <c r="U46" i="4"/>
  <c r="T46" i="4"/>
  <c r="S46" i="4"/>
  <c r="B46" i="4"/>
  <c r="U45" i="4"/>
  <c r="T45" i="4"/>
  <c r="S45" i="4"/>
  <c r="B45" i="4"/>
  <c r="U44" i="4"/>
  <c r="T44" i="4"/>
  <c r="S44" i="4"/>
  <c r="B44" i="4"/>
  <c r="U43" i="4"/>
  <c r="T43" i="4"/>
  <c r="S43" i="4"/>
  <c r="B43" i="4"/>
  <c r="U42" i="4"/>
  <c r="T42" i="4"/>
  <c r="S42" i="4"/>
  <c r="B42" i="4"/>
  <c r="U41" i="4"/>
  <c r="T41" i="4"/>
  <c r="S41" i="4"/>
  <c r="B41" i="4"/>
  <c r="U40" i="4"/>
  <c r="T40" i="4"/>
  <c r="S40" i="4"/>
  <c r="B40" i="4"/>
  <c r="U39" i="4"/>
  <c r="T39" i="4"/>
  <c r="S39" i="4"/>
  <c r="B39" i="4"/>
  <c r="U38" i="4"/>
  <c r="T38" i="4"/>
  <c r="S38" i="4"/>
  <c r="B38" i="4"/>
  <c r="U37" i="4"/>
  <c r="T37" i="4"/>
  <c r="S37" i="4"/>
  <c r="B37" i="4"/>
  <c r="U36" i="4"/>
  <c r="T36" i="4"/>
  <c r="S36" i="4"/>
  <c r="B36" i="4"/>
  <c r="U35" i="4"/>
  <c r="T35" i="4"/>
  <c r="S35" i="4"/>
  <c r="B35" i="4"/>
  <c r="U34" i="4"/>
  <c r="T34" i="4"/>
  <c r="S34" i="4"/>
  <c r="B34" i="4"/>
  <c r="U33" i="4"/>
  <c r="T33" i="4"/>
  <c r="S33" i="4"/>
  <c r="B33" i="4"/>
  <c r="U32" i="4"/>
  <c r="T32" i="4"/>
  <c r="S32" i="4"/>
  <c r="B32" i="4"/>
  <c r="U31" i="4"/>
  <c r="T31" i="4"/>
  <c r="S31" i="4"/>
  <c r="B31" i="4"/>
  <c r="U30" i="4"/>
  <c r="T30" i="4"/>
  <c r="S30" i="4"/>
  <c r="B30" i="4"/>
  <c r="U29" i="4"/>
  <c r="T29" i="4"/>
  <c r="S29" i="4"/>
  <c r="B29" i="4"/>
  <c r="U28" i="4"/>
  <c r="T28" i="4"/>
  <c r="S28" i="4"/>
  <c r="B28" i="4"/>
  <c r="U27" i="4"/>
  <c r="T27" i="4"/>
  <c r="S27" i="4"/>
  <c r="B27" i="4"/>
  <c r="U26" i="4"/>
  <c r="T26" i="4"/>
  <c r="S26" i="4"/>
  <c r="B26" i="4"/>
  <c r="U25" i="4"/>
  <c r="T25" i="4"/>
  <c r="S25" i="4"/>
  <c r="B25" i="4"/>
  <c r="U24" i="4"/>
  <c r="T24" i="4"/>
  <c r="S24" i="4"/>
  <c r="B24" i="4"/>
  <c r="U23" i="4"/>
  <c r="T23" i="4"/>
  <c r="S23" i="4"/>
  <c r="B23" i="4"/>
  <c r="U22" i="4"/>
  <c r="T22" i="4"/>
  <c r="S22" i="4"/>
  <c r="E22" i="4"/>
  <c r="B22" i="4"/>
  <c r="U21" i="4"/>
  <c r="T21" i="4"/>
  <c r="S21" i="4"/>
  <c r="B21" i="4"/>
  <c r="U20" i="4"/>
  <c r="T20" i="4"/>
  <c r="S20" i="4"/>
  <c r="B20" i="4"/>
  <c r="U19" i="4"/>
  <c r="T19" i="4"/>
  <c r="S19" i="4"/>
  <c r="B19" i="4"/>
  <c r="U18" i="4"/>
  <c r="T18" i="4"/>
  <c r="S18" i="4"/>
  <c r="B18" i="4"/>
  <c r="U17" i="4"/>
  <c r="T17" i="4"/>
  <c r="S17" i="4"/>
  <c r="B17" i="4"/>
  <c r="U16" i="4"/>
  <c r="T16" i="4"/>
  <c r="S16" i="4"/>
  <c r="B16" i="4"/>
  <c r="U15" i="4"/>
  <c r="T15" i="4"/>
  <c r="S15" i="4"/>
  <c r="B15" i="4"/>
  <c r="U14" i="4"/>
  <c r="T14" i="4"/>
  <c r="S14" i="4"/>
  <c r="B14" i="4"/>
  <c r="U13" i="4"/>
  <c r="T13" i="4"/>
  <c r="S13" i="4"/>
  <c r="B13" i="4"/>
  <c r="U12" i="4"/>
  <c r="T12" i="4"/>
  <c r="S12" i="4"/>
  <c r="B12" i="4"/>
  <c r="U11" i="4"/>
  <c r="T11" i="4"/>
  <c r="S11" i="4"/>
  <c r="B11" i="4"/>
  <c r="U10" i="4"/>
  <c r="T10" i="4"/>
  <c r="S10" i="4"/>
  <c r="B10" i="4"/>
  <c r="U9" i="4"/>
  <c r="T9" i="4"/>
  <c r="S9" i="4"/>
  <c r="B9" i="4"/>
  <c r="U8" i="4"/>
  <c r="T8" i="4"/>
  <c r="S8" i="4"/>
  <c r="B8" i="4"/>
  <c r="U7" i="4"/>
  <c r="T7" i="4"/>
  <c r="S7" i="4"/>
  <c r="B7" i="4"/>
  <c r="U6" i="4"/>
  <c r="T6" i="4"/>
  <c r="S6" i="4"/>
  <c r="B6" i="4"/>
  <c r="U5" i="4"/>
  <c r="T5" i="4"/>
  <c r="S5" i="4"/>
  <c r="B5" i="4"/>
  <c r="U4" i="4"/>
  <c r="T4" i="4"/>
  <c r="S4" i="4"/>
  <c r="B4" i="4"/>
  <c r="U3" i="4"/>
  <c r="T3" i="4"/>
  <c r="S3" i="4"/>
  <c r="B3" i="4"/>
  <c r="U2" i="4"/>
  <c r="T2" i="4"/>
  <c r="S2" i="4"/>
  <c r="B2" i="4"/>
  <c r="BX203" i="3"/>
  <c r="BA203" i="3"/>
  <c r="AB203" i="3"/>
  <c r="H203" i="3"/>
  <c r="G203" i="3"/>
  <c r="F203" i="3"/>
  <c r="BY202" i="3"/>
  <c r="BB202" i="3"/>
  <c r="AR202" i="3"/>
  <c r="J202" i="3"/>
  <c r="H202" i="3"/>
  <c r="G202" i="3"/>
  <c r="F202" i="3"/>
  <c r="BV201" i="3"/>
  <c r="BS201" i="3"/>
  <c r="BR201" i="3"/>
  <c r="BT201" i="3" s="1"/>
  <c r="BP201" i="3"/>
  <c r="BO201" i="3"/>
  <c r="M201" i="3"/>
  <c r="H201" i="3"/>
  <c r="AU201" i="3" s="1"/>
  <c r="G201" i="3"/>
  <c r="F201" i="3"/>
  <c r="BY201" i="3" s="1"/>
  <c r="BU200" i="3"/>
  <c r="BS200" i="3"/>
  <c r="BR200" i="3"/>
  <c r="BT200" i="3" s="1"/>
  <c r="AV200" i="3"/>
  <c r="N200" i="3"/>
  <c r="H200" i="3"/>
  <c r="AU200" i="3" s="1"/>
  <c r="AW200" i="3" s="1"/>
  <c r="G200" i="3"/>
  <c r="F200" i="3"/>
  <c r="BP200" i="3" s="1"/>
  <c r="H199" i="3"/>
  <c r="G199" i="3"/>
  <c r="F199" i="3"/>
  <c r="H198" i="3"/>
  <c r="G198" i="3"/>
  <c r="F198" i="3"/>
  <c r="BV197" i="3"/>
  <c r="BS197" i="3"/>
  <c r="BR197" i="3"/>
  <c r="BT197" i="3" s="1"/>
  <c r="BQ197" i="3"/>
  <c r="BP197" i="3"/>
  <c r="BO197" i="3"/>
  <c r="AS197" i="3"/>
  <c r="AR197" i="3"/>
  <c r="AT197" i="3" s="1"/>
  <c r="AB197" i="3"/>
  <c r="N197" i="3"/>
  <c r="M197" i="3"/>
  <c r="O197" i="3" s="1"/>
  <c r="K197" i="3"/>
  <c r="H197" i="3"/>
  <c r="G197" i="3"/>
  <c r="F197" i="3"/>
  <c r="BY197" i="3" s="1"/>
  <c r="BY196" i="3"/>
  <c r="BR196" i="3"/>
  <c r="BB196" i="3"/>
  <c r="AX196" i="3"/>
  <c r="AE196" i="3"/>
  <c r="AA196" i="3"/>
  <c r="M196" i="3"/>
  <c r="H196" i="3"/>
  <c r="G196" i="3"/>
  <c r="J196" i="3" s="1"/>
  <c r="F196" i="3"/>
  <c r="BP196" i="3" s="1"/>
  <c r="BY195" i="3"/>
  <c r="BU195" i="3"/>
  <c r="BP195" i="3"/>
  <c r="AY195" i="3"/>
  <c r="AS195" i="3"/>
  <c r="AE195" i="3"/>
  <c r="H195" i="3"/>
  <c r="G195" i="3"/>
  <c r="F195" i="3"/>
  <c r="BY194" i="3"/>
  <c r="BX194" i="3"/>
  <c r="BP194" i="3"/>
  <c r="BA194" i="3"/>
  <c r="AV194" i="3"/>
  <c r="AE194" i="3"/>
  <c r="N194" i="3"/>
  <c r="K194" i="3"/>
  <c r="J194" i="3"/>
  <c r="L194" i="3" s="1"/>
  <c r="H194" i="3"/>
  <c r="G194" i="3"/>
  <c r="F194" i="3"/>
  <c r="BV193" i="3"/>
  <c r="BS193" i="3"/>
  <c r="BR193" i="3"/>
  <c r="BT193" i="3" s="1"/>
  <c r="BP193" i="3"/>
  <c r="BO193" i="3"/>
  <c r="BQ193" i="3" s="1"/>
  <c r="AY193" i="3"/>
  <c r="AV193" i="3"/>
  <c r="AS193" i="3"/>
  <c r="AR193" i="3"/>
  <c r="AT193" i="3" s="1"/>
  <c r="AB193" i="3"/>
  <c r="N193" i="3"/>
  <c r="M193" i="3"/>
  <c r="O193" i="3" s="1"/>
  <c r="K193" i="3"/>
  <c r="H193" i="3"/>
  <c r="AU193" i="3" s="1"/>
  <c r="AW193" i="3" s="1"/>
  <c r="G193" i="3"/>
  <c r="F193" i="3"/>
  <c r="BY193" i="3" s="1"/>
  <c r="BR192" i="3"/>
  <c r="AY192" i="3"/>
  <c r="AE192" i="3"/>
  <c r="AB192" i="3"/>
  <c r="H192" i="3"/>
  <c r="G192" i="3"/>
  <c r="F192" i="3"/>
  <c r="BP191" i="3"/>
  <c r="BB191" i="3"/>
  <c r="AS191" i="3"/>
  <c r="AE191" i="3"/>
  <c r="H191" i="3"/>
  <c r="G191" i="3"/>
  <c r="F191" i="3"/>
  <c r="BS190" i="3"/>
  <c r="BP190" i="3"/>
  <c r="AV190" i="3"/>
  <c r="AS190" i="3"/>
  <c r="N190" i="3"/>
  <c r="K190" i="3"/>
  <c r="H190" i="3"/>
  <c r="G190" i="3"/>
  <c r="AA190" i="3" s="1"/>
  <c r="F190" i="3"/>
  <c r="BV190" i="3" s="1"/>
  <c r="BV189" i="3"/>
  <c r="BS189" i="3"/>
  <c r="BT189" i="3" s="1"/>
  <c r="BR189" i="3"/>
  <c r="BP189" i="3"/>
  <c r="AV189" i="3"/>
  <c r="AB189" i="3"/>
  <c r="N189" i="3"/>
  <c r="H189" i="3"/>
  <c r="G189" i="3"/>
  <c r="F189" i="3"/>
  <c r="BY189" i="3" s="1"/>
  <c r="BB188" i="3"/>
  <c r="AY188" i="3"/>
  <c r="AE188" i="3"/>
  <c r="AB188" i="3"/>
  <c r="H188" i="3"/>
  <c r="G188" i="3"/>
  <c r="BV188" i="3" s="1"/>
  <c r="F188" i="3"/>
  <c r="BP187" i="3"/>
  <c r="BB187" i="3"/>
  <c r="AS187" i="3"/>
  <c r="H187" i="3"/>
  <c r="G187" i="3"/>
  <c r="F187" i="3"/>
  <c r="BS186" i="3"/>
  <c r="BP186" i="3"/>
  <c r="AV186" i="3"/>
  <c r="AS186" i="3"/>
  <c r="N186" i="3"/>
  <c r="K186" i="3"/>
  <c r="H186" i="3"/>
  <c r="G186" i="3"/>
  <c r="AX186" i="3" s="1"/>
  <c r="F186" i="3"/>
  <c r="BV186" i="3" s="1"/>
  <c r="BV185" i="3"/>
  <c r="BS185" i="3"/>
  <c r="BT185" i="3" s="1"/>
  <c r="BR185" i="3"/>
  <c r="BP185" i="3"/>
  <c r="AY185" i="3"/>
  <c r="AV185" i="3"/>
  <c r="AS185" i="3"/>
  <c r="AB185" i="3"/>
  <c r="H185" i="3"/>
  <c r="G185" i="3"/>
  <c r="F185" i="3"/>
  <c r="BY185" i="3" s="1"/>
  <c r="H184" i="3"/>
  <c r="G184" i="3"/>
  <c r="F184" i="3"/>
  <c r="BB183" i="3"/>
  <c r="AS183" i="3"/>
  <c r="AE183" i="3"/>
  <c r="AB183" i="3"/>
  <c r="H183" i="3"/>
  <c r="G183" i="3"/>
  <c r="AY183" i="3" s="1"/>
  <c r="F183" i="3"/>
  <c r="BS182" i="3"/>
  <c r="BP182" i="3"/>
  <c r="H182" i="3"/>
  <c r="G182" i="3"/>
  <c r="F182" i="3"/>
  <c r="BV181" i="3"/>
  <c r="BS181" i="3"/>
  <c r="BT181" i="3" s="1"/>
  <c r="BR181" i="3"/>
  <c r="BP181" i="3"/>
  <c r="AV181" i="3"/>
  <c r="AS181" i="3"/>
  <c r="AB181" i="3"/>
  <c r="K181" i="3"/>
  <c r="H181" i="3"/>
  <c r="AY181" i="3" s="1"/>
  <c r="G181" i="3"/>
  <c r="F181" i="3"/>
  <c r="BY181" i="3" s="1"/>
  <c r="BV180" i="3"/>
  <c r="BS180" i="3"/>
  <c r="BB180" i="3"/>
  <c r="N180" i="3"/>
  <c r="H180" i="3"/>
  <c r="G180" i="3"/>
  <c r="F180" i="3"/>
  <c r="BP180" i="3" s="1"/>
  <c r="BV179" i="3"/>
  <c r="AY179" i="3"/>
  <c r="AS179" i="3"/>
  <c r="AE179" i="3"/>
  <c r="K179" i="3"/>
  <c r="H179" i="3"/>
  <c r="BB179" i="3" s="1"/>
  <c r="G179" i="3"/>
  <c r="F179" i="3"/>
  <c r="BS179" i="3" s="1"/>
  <c r="BS178" i="3"/>
  <c r="BB178" i="3"/>
  <c r="K178" i="3"/>
  <c r="H178" i="3"/>
  <c r="G178" i="3"/>
  <c r="F178" i="3"/>
  <c r="BV178" i="3" s="1"/>
  <c r="BV177" i="3"/>
  <c r="BS177" i="3"/>
  <c r="BR177" i="3"/>
  <c r="BT177" i="3" s="1"/>
  <c r="BP177" i="3"/>
  <c r="H177" i="3"/>
  <c r="G177" i="3"/>
  <c r="F177" i="3"/>
  <c r="BY177" i="3" s="1"/>
  <c r="BB176" i="3"/>
  <c r="N176" i="3"/>
  <c r="H176" i="3"/>
  <c r="G176" i="3"/>
  <c r="F176" i="3"/>
  <c r="BV175" i="3"/>
  <c r="BP175" i="3"/>
  <c r="BC175" i="3"/>
  <c r="BB175" i="3"/>
  <c r="BA175" i="3"/>
  <c r="AD175" i="3"/>
  <c r="AB175" i="3"/>
  <c r="H175" i="3"/>
  <c r="G175" i="3"/>
  <c r="F175" i="3"/>
  <c r="AS175" i="3" s="1"/>
  <c r="BY174" i="3"/>
  <c r="BS174" i="3"/>
  <c r="BP174" i="3"/>
  <c r="BO174" i="3"/>
  <c r="BQ174" i="3" s="1"/>
  <c r="H174" i="3"/>
  <c r="G174" i="3"/>
  <c r="F174" i="3"/>
  <c r="BV174" i="3" s="1"/>
  <c r="BX173" i="3"/>
  <c r="BV173" i="3"/>
  <c r="AY173" i="3"/>
  <c r="AU173" i="3"/>
  <c r="AB173" i="3"/>
  <c r="N173" i="3"/>
  <c r="M173" i="3"/>
  <c r="L173" i="3"/>
  <c r="K173" i="3"/>
  <c r="J173" i="3"/>
  <c r="H173" i="3"/>
  <c r="G173" i="3"/>
  <c r="F173" i="3"/>
  <c r="AD173" i="3" s="1"/>
  <c r="BU172" i="3"/>
  <c r="BS172" i="3"/>
  <c r="BQ172" i="3"/>
  <c r="AV172" i="3"/>
  <c r="AU172" i="3"/>
  <c r="N172" i="3"/>
  <c r="J172" i="3"/>
  <c r="H172" i="3"/>
  <c r="AX172" i="3" s="1"/>
  <c r="G172" i="3"/>
  <c r="BO172" i="3" s="1"/>
  <c r="F172" i="3"/>
  <c r="BP172" i="3" s="1"/>
  <c r="H171" i="3"/>
  <c r="G171" i="3"/>
  <c r="F171" i="3"/>
  <c r="AA170" i="3"/>
  <c r="H170" i="3"/>
  <c r="G170" i="3"/>
  <c r="F170" i="3"/>
  <c r="BA170" i="3" s="1"/>
  <c r="BP169" i="3"/>
  <c r="BA169" i="3"/>
  <c r="AB169" i="3"/>
  <c r="M169" i="3"/>
  <c r="K169" i="3"/>
  <c r="J169" i="3"/>
  <c r="L169" i="3" s="1"/>
  <c r="H169" i="3"/>
  <c r="G169" i="3"/>
  <c r="F169" i="3"/>
  <c r="AU169" i="3" s="1"/>
  <c r="BU168" i="3"/>
  <c r="BS168" i="3"/>
  <c r="BR168" i="3"/>
  <c r="BT168" i="3" s="1"/>
  <c r="H168" i="3"/>
  <c r="G168" i="3"/>
  <c r="F168" i="3"/>
  <c r="BP168" i="3" s="1"/>
  <c r="BX167" i="3"/>
  <c r="AS167" i="3"/>
  <c r="AE167" i="3"/>
  <c r="AD167" i="3"/>
  <c r="AF167" i="3" s="1"/>
  <c r="H167" i="3"/>
  <c r="G167" i="3"/>
  <c r="AY167" i="3" s="1"/>
  <c r="F167" i="3"/>
  <c r="BY166" i="3"/>
  <c r="BX166" i="3"/>
  <c r="BZ166" i="3" s="1"/>
  <c r="BP166" i="3"/>
  <c r="AE166" i="3"/>
  <c r="AD166" i="3"/>
  <c r="AF166" i="3" s="1"/>
  <c r="N166" i="3"/>
  <c r="H166" i="3"/>
  <c r="G166" i="3"/>
  <c r="F166" i="3"/>
  <c r="AA166" i="3" s="1"/>
  <c r="H165" i="3"/>
  <c r="G165" i="3"/>
  <c r="F165" i="3"/>
  <c r="BY164" i="3"/>
  <c r="BX164" i="3"/>
  <c r="BZ164" i="3" s="1"/>
  <c r="BP164" i="3"/>
  <c r="BA164" i="3"/>
  <c r="AY164" i="3"/>
  <c r="AV164" i="3"/>
  <c r="AE164" i="3"/>
  <c r="AB164" i="3"/>
  <c r="N164" i="3"/>
  <c r="K164" i="3"/>
  <c r="J164" i="3"/>
  <c r="H164" i="3"/>
  <c r="M164" i="3" s="1"/>
  <c r="O164" i="3" s="1"/>
  <c r="G164" i="3"/>
  <c r="F164" i="3"/>
  <c r="BR164" i="3" s="1"/>
  <c r="BY163" i="3"/>
  <c r="BR163" i="3"/>
  <c r="BP163" i="3"/>
  <c r="BO163" i="3"/>
  <c r="AV163" i="3"/>
  <c r="AR163" i="3"/>
  <c r="AE163" i="3"/>
  <c r="AB163" i="3"/>
  <c r="K163" i="3"/>
  <c r="H163" i="3"/>
  <c r="G163" i="3"/>
  <c r="AA163" i="3" s="1"/>
  <c r="AC163" i="3" s="1"/>
  <c r="F163" i="3"/>
  <c r="BX163" i="3" s="1"/>
  <c r="BZ163" i="3" s="1"/>
  <c r="BX162" i="3"/>
  <c r="BV162" i="3"/>
  <c r="AY162" i="3"/>
  <c r="AV162" i="3"/>
  <c r="AD162" i="3"/>
  <c r="N162" i="3"/>
  <c r="K162" i="3"/>
  <c r="H162" i="3"/>
  <c r="G162" i="3"/>
  <c r="F162" i="3"/>
  <c r="BR162" i="3" s="1"/>
  <c r="BO161" i="3"/>
  <c r="H161" i="3"/>
  <c r="G161" i="3"/>
  <c r="F161" i="3"/>
  <c r="BP161" i="3" s="1"/>
  <c r="BY160" i="3"/>
  <c r="BX160" i="3"/>
  <c r="BZ160" i="3" s="1"/>
  <c r="BA160" i="3"/>
  <c r="AY160" i="3"/>
  <c r="AX160" i="3"/>
  <c r="AB160" i="3"/>
  <c r="N160" i="3"/>
  <c r="M160" i="3"/>
  <c r="O160" i="3" s="1"/>
  <c r="H160" i="3"/>
  <c r="J160" i="3" s="1"/>
  <c r="G160" i="3"/>
  <c r="F160" i="3"/>
  <c r="BU160" i="3" s="1"/>
  <c r="BY159" i="3"/>
  <c r="BX159" i="3"/>
  <c r="BZ159" i="3" s="1"/>
  <c r="BV159" i="3"/>
  <c r="BS159" i="3"/>
  <c r="BR159" i="3"/>
  <c r="BT159" i="3" s="1"/>
  <c r="BO159" i="3"/>
  <c r="AV159" i="3"/>
  <c r="J159" i="3"/>
  <c r="H159" i="3"/>
  <c r="G159" i="3"/>
  <c r="F159" i="3"/>
  <c r="AR159" i="3" s="1"/>
  <c r="BR158" i="3"/>
  <c r="BP158" i="3"/>
  <c r="BO158" i="3"/>
  <c r="AS158" i="3"/>
  <c r="AE158" i="3"/>
  <c r="H158" i="3"/>
  <c r="G158" i="3"/>
  <c r="F158" i="3"/>
  <c r="BY157" i="3"/>
  <c r="BO157" i="3"/>
  <c r="BA157" i="3"/>
  <c r="AU157" i="3"/>
  <c r="AS157" i="3"/>
  <c r="AD157" i="3"/>
  <c r="AB157" i="3"/>
  <c r="AA157" i="3"/>
  <c r="J157" i="3"/>
  <c r="H157" i="3"/>
  <c r="G157" i="3"/>
  <c r="F157" i="3"/>
  <c r="BX157" i="3" s="1"/>
  <c r="BZ157" i="3" s="1"/>
  <c r="BX156" i="3"/>
  <c r="BA156" i="3"/>
  <c r="AY156" i="3"/>
  <c r="AX156" i="3"/>
  <c r="AB156" i="3"/>
  <c r="N156" i="3"/>
  <c r="M156" i="3"/>
  <c r="O156" i="3" s="1"/>
  <c r="H156" i="3"/>
  <c r="J156" i="3" s="1"/>
  <c r="G156" i="3"/>
  <c r="F156" i="3"/>
  <c r="BV156" i="3" s="1"/>
  <c r="BZ155" i="3"/>
  <c r="BY155" i="3"/>
  <c r="BX155" i="3"/>
  <c r="BV155" i="3"/>
  <c r="BS155" i="3"/>
  <c r="BR155" i="3"/>
  <c r="BO155" i="3"/>
  <c r="H155" i="3"/>
  <c r="G155" i="3"/>
  <c r="F155" i="3"/>
  <c r="AR155" i="3" s="1"/>
  <c r="BX154" i="3"/>
  <c r="BV154" i="3"/>
  <c r="BU154" i="3"/>
  <c r="BS154" i="3"/>
  <c r="BP154" i="3"/>
  <c r="H154" i="3"/>
  <c r="G154" i="3"/>
  <c r="F154" i="3"/>
  <c r="BO154" i="3" s="1"/>
  <c r="BQ154" i="3" s="1"/>
  <c r="BR153" i="3"/>
  <c r="AU153" i="3"/>
  <c r="M153" i="3"/>
  <c r="H153" i="3"/>
  <c r="J153" i="3" s="1"/>
  <c r="G153" i="3"/>
  <c r="F153" i="3"/>
  <c r="BP153" i="3" s="1"/>
  <c r="BU152" i="3"/>
  <c r="BO152" i="3"/>
  <c r="AX152" i="3"/>
  <c r="AR152" i="3"/>
  <c r="AA152" i="3"/>
  <c r="J152" i="3"/>
  <c r="H152" i="3"/>
  <c r="G152" i="3"/>
  <c r="M152" i="3" s="1"/>
  <c r="F152" i="3"/>
  <c r="BS152" i="3" s="1"/>
  <c r="BX151" i="3"/>
  <c r="AD151" i="3"/>
  <c r="H151" i="3"/>
  <c r="G151" i="3"/>
  <c r="F151" i="3"/>
  <c r="BU150" i="3"/>
  <c r="BT150" i="3"/>
  <c r="BS150" i="3"/>
  <c r="BR150" i="3"/>
  <c r="BO150" i="3"/>
  <c r="AR150" i="3"/>
  <c r="H150" i="3"/>
  <c r="G150" i="3"/>
  <c r="F150" i="3"/>
  <c r="BY150" i="3" s="1"/>
  <c r="H149" i="3"/>
  <c r="G149" i="3"/>
  <c r="F149" i="3"/>
  <c r="BU148" i="3"/>
  <c r="BO148" i="3"/>
  <c r="AX148" i="3"/>
  <c r="AR148" i="3"/>
  <c r="AA148" i="3"/>
  <c r="J148" i="3"/>
  <c r="H148" i="3"/>
  <c r="G148" i="3"/>
  <c r="M148" i="3" s="1"/>
  <c r="F148" i="3"/>
  <c r="BS148" i="3" s="1"/>
  <c r="BR147" i="3"/>
  <c r="BA147" i="3"/>
  <c r="AU147" i="3"/>
  <c r="AD147" i="3"/>
  <c r="M147" i="3"/>
  <c r="H147" i="3"/>
  <c r="G147" i="3"/>
  <c r="F147" i="3"/>
  <c r="BU146" i="3"/>
  <c r="BT146" i="3"/>
  <c r="BS146" i="3"/>
  <c r="BR146" i="3"/>
  <c r="BO146" i="3"/>
  <c r="AX146" i="3"/>
  <c r="H146" i="3"/>
  <c r="G146" i="3"/>
  <c r="F146" i="3"/>
  <c r="BY146" i="3" s="1"/>
  <c r="BX145" i="3"/>
  <c r="AU145" i="3"/>
  <c r="AD145" i="3"/>
  <c r="M145" i="3"/>
  <c r="H145" i="3"/>
  <c r="G145" i="3"/>
  <c r="F145" i="3"/>
  <c r="BU144" i="3"/>
  <c r="BO144" i="3"/>
  <c r="H144" i="3"/>
  <c r="AR144" i="3" s="1"/>
  <c r="G144" i="3"/>
  <c r="M144" i="3" s="1"/>
  <c r="F144" i="3"/>
  <c r="BS144" i="3" s="1"/>
  <c r="BX143" i="3"/>
  <c r="BA143" i="3"/>
  <c r="AU143" i="3"/>
  <c r="AD143" i="3"/>
  <c r="M143" i="3"/>
  <c r="H143" i="3"/>
  <c r="G143" i="3"/>
  <c r="F143" i="3"/>
  <c r="BU142" i="3"/>
  <c r="BR142" i="3"/>
  <c r="BO142" i="3"/>
  <c r="H142" i="3"/>
  <c r="G142" i="3"/>
  <c r="F142" i="3"/>
  <c r="BY142" i="3" s="1"/>
  <c r="H141" i="3"/>
  <c r="G141" i="3"/>
  <c r="F141" i="3"/>
  <c r="AX140" i="3"/>
  <c r="AR140" i="3"/>
  <c r="H140" i="3"/>
  <c r="J140" i="3" s="1"/>
  <c r="G140" i="3"/>
  <c r="F140" i="3"/>
  <c r="BX140" i="3" s="1"/>
  <c r="BX139" i="3"/>
  <c r="BR139" i="3"/>
  <c r="BO139" i="3"/>
  <c r="AR139" i="3"/>
  <c r="AD139" i="3"/>
  <c r="M139" i="3"/>
  <c r="J139" i="3"/>
  <c r="H139" i="3"/>
  <c r="G139" i="3"/>
  <c r="F139" i="3"/>
  <c r="AU139" i="3" s="1"/>
  <c r="BU138" i="3"/>
  <c r="BR138" i="3"/>
  <c r="BO138" i="3"/>
  <c r="AX138" i="3"/>
  <c r="AU138" i="3"/>
  <c r="AR138" i="3"/>
  <c r="AA138" i="3"/>
  <c r="N138" i="3"/>
  <c r="M138" i="3"/>
  <c r="O138" i="3" s="1"/>
  <c r="J138" i="3"/>
  <c r="H138" i="3"/>
  <c r="AV138" i="3" s="1"/>
  <c r="AW138" i="3" s="1"/>
  <c r="G138" i="3"/>
  <c r="F138" i="3"/>
  <c r="BY138" i="3" s="1"/>
  <c r="BR137" i="3"/>
  <c r="H137" i="3"/>
  <c r="G137" i="3"/>
  <c r="F137" i="3"/>
  <c r="BY136" i="3"/>
  <c r="BX136" i="3"/>
  <c r="BZ136" i="3" s="1"/>
  <c r="BO136" i="3"/>
  <c r="BB136" i="3"/>
  <c r="BA136" i="3"/>
  <c r="BC136" i="3" s="1"/>
  <c r="AX136" i="3"/>
  <c r="AE136" i="3"/>
  <c r="AD136" i="3"/>
  <c r="AF136" i="3" s="1"/>
  <c r="AA136" i="3"/>
  <c r="M136" i="3"/>
  <c r="H136" i="3"/>
  <c r="G136" i="3"/>
  <c r="J136" i="3" s="1"/>
  <c r="F136" i="3"/>
  <c r="BV135" i="3"/>
  <c r="AY135" i="3"/>
  <c r="AB135" i="3"/>
  <c r="H135" i="3"/>
  <c r="G135" i="3"/>
  <c r="M135" i="3" s="1"/>
  <c r="F135" i="3"/>
  <c r="BS135" i="3" s="1"/>
  <c r="H134" i="3"/>
  <c r="G134" i="3"/>
  <c r="F134" i="3"/>
  <c r="BV133" i="3"/>
  <c r="BU133" i="3"/>
  <c r="BW133" i="3" s="1"/>
  <c r="BS133" i="3"/>
  <c r="BR133" i="3"/>
  <c r="BT133" i="3" s="1"/>
  <c r="BP133" i="3"/>
  <c r="BQ133" i="3" s="1"/>
  <c r="BO133" i="3"/>
  <c r="AS133" i="3"/>
  <c r="H133" i="3"/>
  <c r="G133" i="3"/>
  <c r="F133" i="3"/>
  <c r="BY133" i="3" s="1"/>
  <c r="BV132" i="3"/>
  <c r="BU132" i="3"/>
  <c r="BW132" i="3" s="1"/>
  <c r="BT132" i="3"/>
  <c r="BS132" i="3"/>
  <c r="BR132" i="3"/>
  <c r="AY132" i="3"/>
  <c r="AX132" i="3"/>
  <c r="AZ132" i="3" s="1"/>
  <c r="AV132" i="3"/>
  <c r="AW132" i="3" s="1"/>
  <c r="AU132" i="3"/>
  <c r="AB132" i="3"/>
  <c r="AA132" i="3"/>
  <c r="AC132" i="3" s="1"/>
  <c r="N132" i="3"/>
  <c r="O132" i="3" s="1"/>
  <c r="M132" i="3"/>
  <c r="H132" i="3"/>
  <c r="G132" i="3"/>
  <c r="J132" i="3" s="1"/>
  <c r="F132" i="3"/>
  <c r="BP132" i="3" s="1"/>
  <c r="BV131" i="3"/>
  <c r="AY131" i="3"/>
  <c r="AB131" i="3"/>
  <c r="H131" i="3"/>
  <c r="G131" i="3"/>
  <c r="M131" i="3" s="1"/>
  <c r="F131" i="3"/>
  <c r="BS131" i="3" s="1"/>
  <c r="BO130" i="3"/>
  <c r="BB130" i="3"/>
  <c r="AR130" i="3"/>
  <c r="H130" i="3"/>
  <c r="G130" i="3"/>
  <c r="F130" i="3"/>
  <c r="BV130" i="3" s="1"/>
  <c r="BV129" i="3"/>
  <c r="BU129" i="3"/>
  <c r="BW129" i="3" s="1"/>
  <c r="BS129" i="3"/>
  <c r="BR129" i="3"/>
  <c r="BT129" i="3" s="1"/>
  <c r="BQ129" i="3"/>
  <c r="BP129" i="3"/>
  <c r="BO129" i="3"/>
  <c r="M129" i="3"/>
  <c r="K129" i="3"/>
  <c r="H129" i="3"/>
  <c r="G129" i="3"/>
  <c r="F129" i="3"/>
  <c r="BY129" i="3" s="1"/>
  <c r="BV128" i="3"/>
  <c r="BU128" i="3"/>
  <c r="BW128" i="3" s="1"/>
  <c r="BT128" i="3"/>
  <c r="BS128" i="3"/>
  <c r="BR128" i="3"/>
  <c r="AY128" i="3"/>
  <c r="AX128" i="3"/>
  <c r="AZ128" i="3" s="1"/>
  <c r="AW128" i="3"/>
  <c r="AV128" i="3"/>
  <c r="AU128" i="3"/>
  <c r="AB128" i="3"/>
  <c r="AA128" i="3"/>
  <c r="AC128" i="3" s="1"/>
  <c r="O128" i="3"/>
  <c r="N128" i="3"/>
  <c r="M128" i="3"/>
  <c r="H128" i="3"/>
  <c r="G128" i="3"/>
  <c r="J128" i="3" s="1"/>
  <c r="F128" i="3"/>
  <c r="BP128" i="3" s="1"/>
  <c r="BX127" i="3"/>
  <c r="BA127" i="3"/>
  <c r="AY127" i="3"/>
  <c r="AD127" i="3"/>
  <c r="AB127" i="3"/>
  <c r="H127" i="3"/>
  <c r="G127" i="3"/>
  <c r="M127" i="3" s="1"/>
  <c r="F127" i="3"/>
  <c r="BY126" i="3"/>
  <c r="BB126" i="3"/>
  <c r="AS126" i="3"/>
  <c r="AR126" i="3"/>
  <c r="K126" i="3"/>
  <c r="J126" i="3"/>
  <c r="L126" i="3" s="1"/>
  <c r="H126" i="3"/>
  <c r="G126" i="3"/>
  <c r="F126" i="3"/>
  <c r="BV126" i="3" s="1"/>
  <c r="BV125" i="3"/>
  <c r="BU125" i="3"/>
  <c r="BW125" i="3" s="1"/>
  <c r="BS125" i="3"/>
  <c r="BR125" i="3"/>
  <c r="BT125" i="3" s="1"/>
  <c r="BP125" i="3"/>
  <c r="BQ125" i="3" s="1"/>
  <c r="BO125" i="3"/>
  <c r="AV125" i="3"/>
  <c r="AU125" i="3"/>
  <c r="AW125" i="3" s="1"/>
  <c r="AS125" i="3"/>
  <c r="N125" i="3"/>
  <c r="M125" i="3"/>
  <c r="H125" i="3"/>
  <c r="G125" i="3"/>
  <c r="F125" i="3"/>
  <c r="BY125" i="3" s="1"/>
  <c r="BV124" i="3"/>
  <c r="BU124" i="3"/>
  <c r="BW124" i="3" s="1"/>
  <c r="BS124" i="3"/>
  <c r="BT124" i="3" s="1"/>
  <c r="BR124" i="3"/>
  <c r="AY124" i="3"/>
  <c r="AX124" i="3"/>
  <c r="AZ124" i="3" s="1"/>
  <c r="AV124" i="3"/>
  <c r="AW124" i="3" s="1"/>
  <c r="AU124" i="3"/>
  <c r="AB124" i="3"/>
  <c r="AA124" i="3"/>
  <c r="AC124" i="3" s="1"/>
  <c r="N124" i="3"/>
  <c r="M124" i="3"/>
  <c r="O124" i="3" s="1"/>
  <c r="H124" i="3"/>
  <c r="G124" i="3"/>
  <c r="J124" i="3" s="1"/>
  <c r="F124" i="3"/>
  <c r="BP124" i="3" s="1"/>
  <c r="BA123" i="3"/>
  <c r="AX123" i="3"/>
  <c r="H123" i="3"/>
  <c r="G123" i="3"/>
  <c r="F123" i="3"/>
  <c r="BY122" i="3"/>
  <c r="AS122" i="3"/>
  <c r="AR122" i="3"/>
  <c r="AE122" i="3"/>
  <c r="H122" i="3"/>
  <c r="G122" i="3"/>
  <c r="F122" i="3"/>
  <c r="BV121" i="3"/>
  <c r="BU121" i="3"/>
  <c r="BW121" i="3" s="1"/>
  <c r="BS121" i="3"/>
  <c r="BR121" i="3"/>
  <c r="BT121" i="3" s="1"/>
  <c r="BP121" i="3"/>
  <c r="BO121" i="3"/>
  <c r="BQ121" i="3" s="1"/>
  <c r="AS121" i="3"/>
  <c r="AR121" i="3"/>
  <c r="AT121" i="3" s="1"/>
  <c r="N121" i="3"/>
  <c r="M121" i="3"/>
  <c r="O121" i="3" s="1"/>
  <c r="H121" i="3"/>
  <c r="AV121" i="3" s="1"/>
  <c r="G121" i="3"/>
  <c r="F121" i="3"/>
  <c r="BY121" i="3" s="1"/>
  <c r="BV120" i="3"/>
  <c r="BU120" i="3"/>
  <c r="BW120" i="3" s="1"/>
  <c r="BT120" i="3"/>
  <c r="BS120" i="3"/>
  <c r="BR120" i="3"/>
  <c r="AY120" i="3"/>
  <c r="AX120" i="3"/>
  <c r="AZ120" i="3" s="1"/>
  <c r="AV120" i="3"/>
  <c r="AU120" i="3"/>
  <c r="AW120" i="3" s="1"/>
  <c r="AB120" i="3"/>
  <c r="AA120" i="3"/>
  <c r="AC120" i="3" s="1"/>
  <c r="O120" i="3"/>
  <c r="N120" i="3"/>
  <c r="M120" i="3"/>
  <c r="H120" i="3"/>
  <c r="G120" i="3"/>
  <c r="J120" i="3" s="1"/>
  <c r="F120" i="3"/>
  <c r="BP120" i="3" s="1"/>
  <c r="BY119" i="3"/>
  <c r="BV119" i="3"/>
  <c r="BU119" i="3"/>
  <c r="BW119" i="3" s="1"/>
  <c r="BP119" i="3"/>
  <c r="BO119" i="3"/>
  <c r="BB119" i="3"/>
  <c r="AX119" i="3"/>
  <c r="AR119" i="3"/>
  <c r="AE119" i="3"/>
  <c r="AD119" i="3"/>
  <c r="AF119" i="3" s="1"/>
  <c r="AB119" i="3"/>
  <c r="AA119" i="3"/>
  <c r="AC119" i="3" s="1"/>
  <c r="H119" i="3"/>
  <c r="G119" i="3"/>
  <c r="F119" i="3"/>
  <c r="BX118" i="3"/>
  <c r="H118" i="3"/>
  <c r="G118" i="3"/>
  <c r="F118" i="3"/>
  <c r="BV117" i="3"/>
  <c r="BU117" i="3"/>
  <c r="BW117" i="3" s="1"/>
  <c r="BS117" i="3"/>
  <c r="BR117" i="3"/>
  <c r="BT117" i="3" s="1"/>
  <c r="BP117" i="3"/>
  <c r="BO117" i="3"/>
  <c r="BQ117" i="3" s="1"/>
  <c r="H117" i="3"/>
  <c r="G117" i="3"/>
  <c r="F117" i="3"/>
  <c r="BY117" i="3" s="1"/>
  <c r="BU116" i="3"/>
  <c r="BS116" i="3"/>
  <c r="BR116" i="3"/>
  <c r="BT116" i="3" s="1"/>
  <c r="BB116" i="3"/>
  <c r="BA116" i="3"/>
  <c r="AY116" i="3"/>
  <c r="AX116" i="3"/>
  <c r="AZ116" i="3" s="1"/>
  <c r="AE116" i="3"/>
  <c r="AD116" i="3"/>
  <c r="AF116" i="3" s="1"/>
  <c r="AB116" i="3"/>
  <c r="AA116" i="3"/>
  <c r="AC116" i="3" s="1"/>
  <c r="O116" i="3"/>
  <c r="N116" i="3"/>
  <c r="M116" i="3"/>
  <c r="H116" i="3"/>
  <c r="G116" i="3"/>
  <c r="J116" i="3" s="1"/>
  <c r="F116" i="3"/>
  <c r="BP115" i="3"/>
  <c r="AU115" i="3"/>
  <c r="AS115" i="3"/>
  <c r="K115" i="3"/>
  <c r="J115" i="3"/>
  <c r="L115" i="3" s="1"/>
  <c r="H115" i="3"/>
  <c r="G115" i="3"/>
  <c r="BS115" i="3" s="1"/>
  <c r="F115" i="3"/>
  <c r="BX114" i="3"/>
  <c r="BV114" i="3"/>
  <c r="BU114" i="3"/>
  <c r="BW114" i="3" s="1"/>
  <c r="BS114" i="3"/>
  <c r="BR114" i="3"/>
  <c r="BT114" i="3" s="1"/>
  <c r="BQ114" i="3"/>
  <c r="BP114" i="3"/>
  <c r="BO114" i="3"/>
  <c r="K114" i="3"/>
  <c r="H114" i="3"/>
  <c r="G114" i="3"/>
  <c r="F114" i="3"/>
  <c r="AE114" i="3" s="1"/>
  <c r="BV113" i="3"/>
  <c r="BU113" i="3"/>
  <c r="BW113" i="3" s="1"/>
  <c r="BT113" i="3"/>
  <c r="BS113" i="3"/>
  <c r="BR113" i="3"/>
  <c r="AY113" i="3"/>
  <c r="AX113" i="3"/>
  <c r="AZ113" i="3" s="1"/>
  <c r="AW113" i="3"/>
  <c r="AV113" i="3"/>
  <c r="AU113" i="3"/>
  <c r="AB113" i="3"/>
  <c r="AA113" i="3"/>
  <c r="AC113" i="3" s="1"/>
  <c r="O113" i="3"/>
  <c r="N113" i="3"/>
  <c r="M113" i="3"/>
  <c r="H113" i="3"/>
  <c r="G113" i="3"/>
  <c r="J113" i="3" s="1"/>
  <c r="F113" i="3"/>
  <c r="BP113" i="3" s="1"/>
  <c r="BV112" i="3"/>
  <c r="AY112" i="3"/>
  <c r="AB112" i="3"/>
  <c r="H112" i="3"/>
  <c r="G112" i="3"/>
  <c r="M112" i="3" s="1"/>
  <c r="F112" i="3"/>
  <c r="BS112" i="3" s="1"/>
  <c r="BB111" i="3"/>
  <c r="AE111" i="3"/>
  <c r="H111" i="3"/>
  <c r="G111" i="3"/>
  <c r="BY111" i="3" s="1"/>
  <c r="F111" i="3"/>
  <c r="BV111" i="3" s="1"/>
  <c r="BV110" i="3"/>
  <c r="BU110" i="3"/>
  <c r="BW110" i="3" s="1"/>
  <c r="BS110" i="3"/>
  <c r="BR110" i="3"/>
  <c r="BT110" i="3" s="1"/>
  <c r="BQ110" i="3"/>
  <c r="BP110" i="3"/>
  <c r="BO110" i="3"/>
  <c r="H110" i="3"/>
  <c r="G110" i="3"/>
  <c r="F110" i="3"/>
  <c r="BY110" i="3" s="1"/>
  <c r="BV109" i="3"/>
  <c r="BU109" i="3"/>
  <c r="BW109" i="3" s="1"/>
  <c r="BT109" i="3"/>
  <c r="BS109" i="3"/>
  <c r="BR109" i="3"/>
  <c r="AY109" i="3"/>
  <c r="AX109" i="3"/>
  <c r="AZ109" i="3" s="1"/>
  <c r="AV109" i="3"/>
  <c r="AW109" i="3" s="1"/>
  <c r="AU109" i="3"/>
  <c r="AB109" i="3"/>
  <c r="AA109" i="3"/>
  <c r="AC109" i="3" s="1"/>
  <c r="O109" i="3"/>
  <c r="N109" i="3"/>
  <c r="M109" i="3"/>
  <c r="H109" i="3"/>
  <c r="G109" i="3"/>
  <c r="J109" i="3" s="1"/>
  <c r="F109" i="3"/>
  <c r="BP109" i="3" s="1"/>
  <c r="BV108" i="3"/>
  <c r="AY108" i="3"/>
  <c r="AB108" i="3"/>
  <c r="H108" i="3"/>
  <c r="G108" i="3"/>
  <c r="M108" i="3" s="1"/>
  <c r="F108" i="3"/>
  <c r="BS108" i="3" s="1"/>
  <c r="BY107" i="3"/>
  <c r="BB107" i="3"/>
  <c r="H107" i="3"/>
  <c r="G107" i="3"/>
  <c r="F107" i="3"/>
  <c r="BV106" i="3"/>
  <c r="BU106" i="3"/>
  <c r="BW106" i="3" s="1"/>
  <c r="BS106" i="3"/>
  <c r="BR106" i="3"/>
  <c r="BT106" i="3" s="1"/>
  <c r="BQ106" i="3"/>
  <c r="BP106" i="3"/>
  <c r="BO106" i="3"/>
  <c r="H106" i="3"/>
  <c r="G106" i="3"/>
  <c r="F106" i="3"/>
  <c r="BY106" i="3" s="1"/>
  <c r="BV105" i="3"/>
  <c r="BU105" i="3"/>
  <c r="BW105" i="3" s="1"/>
  <c r="BS105" i="3"/>
  <c r="BT105" i="3" s="1"/>
  <c r="BR105" i="3"/>
  <c r="AY105" i="3"/>
  <c r="AX105" i="3"/>
  <c r="AZ105" i="3" s="1"/>
  <c r="AV105" i="3"/>
  <c r="AW105" i="3" s="1"/>
  <c r="AU105" i="3"/>
  <c r="AB105" i="3"/>
  <c r="AA105" i="3"/>
  <c r="AC105" i="3" s="1"/>
  <c r="N105" i="3"/>
  <c r="O105" i="3" s="1"/>
  <c r="M105" i="3"/>
  <c r="H105" i="3"/>
  <c r="G105" i="3"/>
  <c r="J105" i="3" s="1"/>
  <c r="F105" i="3"/>
  <c r="BP105" i="3" s="1"/>
  <c r="BV104" i="3"/>
  <c r="AY104" i="3"/>
  <c r="AB104" i="3"/>
  <c r="H104" i="3"/>
  <c r="G104" i="3"/>
  <c r="M104" i="3" s="1"/>
  <c r="F104" i="3"/>
  <c r="BS104" i="3" s="1"/>
  <c r="BY103" i="3"/>
  <c r="H103" i="3"/>
  <c r="G103" i="3"/>
  <c r="F103" i="3"/>
  <c r="BV103" i="3" s="1"/>
  <c r="BV102" i="3"/>
  <c r="BU102" i="3"/>
  <c r="BW102" i="3" s="1"/>
  <c r="BS102" i="3"/>
  <c r="BR102" i="3"/>
  <c r="BT102" i="3" s="1"/>
  <c r="BP102" i="3"/>
  <c r="BQ102" i="3" s="1"/>
  <c r="BO102" i="3"/>
  <c r="K102" i="3"/>
  <c r="H102" i="3"/>
  <c r="G102" i="3"/>
  <c r="F102" i="3"/>
  <c r="BY102" i="3" s="1"/>
  <c r="BV101" i="3"/>
  <c r="BU101" i="3"/>
  <c r="BW101" i="3" s="1"/>
  <c r="BT101" i="3"/>
  <c r="BS101" i="3"/>
  <c r="BR101" i="3"/>
  <c r="AY101" i="3"/>
  <c r="AX101" i="3"/>
  <c r="AZ101" i="3" s="1"/>
  <c r="AW101" i="3"/>
  <c r="AV101" i="3"/>
  <c r="AU101" i="3"/>
  <c r="AB101" i="3"/>
  <c r="AA101" i="3"/>
  <c r="AC101" i="3" s="1"/>
  <c r="O101" i="3"/>
  <c r="N101" i="3"/>
  <c r="M101" i="3"/>
  <c r="H101" i="3"/>
  <c r="G101" i="3"/>
  <c r="J101" i="3" s="1"/>
  <c r="F101" i="3"/>
  <c r="BP101" i="3" s="1"/>
  <c r="BV100" i="3"/>
  <c r="AY100" i="3"/>
  <c r="AB100" i="3"/>
  <c r="H100" i="3"/>
  <c r="G100" i="3"/>
  <c r="M100" i="3" s="1"/>
  <c r="F100" i="3"/>
  <c r="BS100" i="3" s="1"/>
  <c r="BY99" i="3"/>
  <c r="H99" i="3"/>
  <c r="G99" i="3"/>
  <c r="F99" i="3"/>
  <c r="BV99" i="3" s="1"/>
  <c r="BV98" i="3"/>
  <c r="BU98" i="3"/>
  <c r="BW98" i="3" s="1"/>
  <c r="BS98" i="3"/>
  <c r="BR98" i="3"/>
  <c r="BT98" i="3" s="1"/>
  <c r="BQ98" i="3"/>
  <c r="BP98" i="3"/>
  <c r="BO98" i="3"/>
  <c r="AS98" i="3"/>
  <c r="K98" i="3"/>
  <c r="H98" i="3"/>
  <c r="G98" i="3"/>
  <c r="F98" i="3"/>
  <c r="BY98" i="3" s="1"/>
  <c r="BV97" i="3"/>
  <c r="BU97" i="3"/>
  <c r="BW97" i="3" s="1"/>
  <c r="BS97" i="3"/>
  <c r="BT97" i="3" s="1"/>
  <c r="BR97" i="3"/>
  <c r="AY97" i="3"/>
  <c r="AX97" i="3"/>
  <c r="AZ97" i="3" s="1"/>
  <c r="AW97" i="3"/>
  <c r="AV97" i="3"/>
  <c r="AU97" i="3"/>
  <c r="AB97" i="3"/>
  <c r="AA97" i="3"/>
  <c r="AC97" i="3" s="1"/>
  <c r="N97" i="3"/>
  <c r="O97" i="3" s="1"/>
  <c r="M97" i="3"/>
  <c r="H97" i="3"/>
  <c r="G97" i="3"/>
  <c r="J97" i="3" s="1"/>
  <c r="F97" i="3"/>
  <c r="BP97" i="3" s="1"/>
  <c r="BV96" i="3"/>
  <c r="AY96" i="3"/>
  <c r="AB96" i="3"/>
  <c r="H96" i="3"/>
  <c r="G96" i="3"/>
  <c r="M96" i="3" s="1"/>
  <c r="F96" i="3"/>
  <c r="BS96" i="3" s="1"/>
  <c r="BO95" i="3"/>
  <c r="AR95" i="3"/>
  <c r="AE95" i="3"/>
  <c r="J95" i="3"/>
  <c r="H95" i="3"/>
  <c r="G95" i="3"/>
  <c r="BB95" i="3" s="1"/>
  <c r="F95" i="3"/>
  <c r="BV95" i="3" s="1"/>
  <c r="BV94" i="3"/>
  <c r="BU94" i="3"/>
  <c r="BW94" i="3" s="1"/>
  <c r="BS94" i="3"/>
  <c r="BR94" i="3"/>
  <c r="BT94" i="3" s="1"/>
  <c r="BP94" i="3"/>
  <c r="BQ94" i="3" s="1"/>
  <c r="BO94" i="3"/>
  <c r="H94" i="3"/>
  <c r="G94" i="3"/>
  <c r="F94" i="3"/>
  <c r="BY94" i="3" s="1"/>
  <c r="BV93" i="3"/>
  <c r="BU93" i="3"/>
  <c r="BW93" i="3" s="1"/>
  <c r="BS93" i="3"/>
  <c r="BT93" i="3" s="1"/>
  <c r="BR93" i="3"/>
  <c r="AY93" i="3"/>
  <c r="AX93" i="3"/>
  <c r="AZ93" i="3" s="1"/>
  <c r="AV93" i="3"/>
  <c r="AW93" i="3" s="1"/>
  <c r="AU93" i="3"/>
  <c r="AB93" i="3"/>
  <c r="AA93" i="3"/>
  <c r="AC93" i="3" s="1"/>
  <c r="N93" i="3"/>
  <c r="O93" i="3" s="1"/>
  <c r="M93" i="3"/>
  <c r="H93" i="3"/>
  <c r="G93" i="3"/>
  <c r="J93" i="3" s="1"/>
  <c r="F93" i="3"/>
  <c r="BP93" i="3" s="1"/>
  <c r="BY92" i="3"/>
  <c r="BX92" i="3"/>
  <c r="BA92" i="3"/>
  <c r="AE92" i="3"/>
  <c r="AD92" i="3"/>
  <c r="AF92" i="3" s="1"/>
  <c r="AB92" i="3"/>
  <c r="H92" i="3"/>
  <c r="G92" i="3"/>
  <c r="F92" i="3"/>
  <c r="AY92" i="3" s="1"/>
  <c r="AS91" i="3"/>
  <c r="H91" i="3"/>
  <c r="G91" i="3"/>
  <c r="F91" i="3"/>
  <c r="BV90" i="3"/>
  <c r="BU90" i="3"/>
  <c r="BW90" i="3" s="1"/>
  <c r="BS90" i="3"/>
  <c r="BR90" i="3"/>
  <c r="BT90" i="3" s="1"/>
  <c r="BQ90" i="3"/>
  <c r="BP90" i="3"/>
  <c r="BO90" i="3"/>
  <c r="AV90" i="3"/>
  <c r="AU90" i="3"/>
  <c r="AW90" i="3" s="1"/>
  <c r="AT90" i="3"/>
  <c r="AS90" i="3"/>
  <c r="AR90" i="3"/>
  <c r="H90" i="3"/>
  <c r="G90" i="3"/>
  <c r="F90" i="3"/>
  <c r="BY90" i="3" s="1"/>
  <c r="BV89" i="3"/>
  <c r="BU89" i="3"/>
  <c r="BT89" i="3"/>
  <c r="BS89" i="3"/>
  <c r="BR89" i="3"/>
  <c r="AY89" i="3"/>
  <c r="AX89" i="3"/>
  <c r="AV89" i="3"/>
  <c r="AU89" i="3"/>
  <c r="AW89" i="3" s="1"/>
  <c r="AB89" i="3"/>
  <c r="AA89" i="3"/>
  <c r="O89" i="3"/>
  <c r="N89" i="3"/>
  <c r="M89" i="3"/>
  <c r="H89" i="3"/>
  <c r="G89" i="3"/>
  <c r="J89" i="3" s="1"/>
  <c r="F89" i="3"/>
  <c r="BP89" i="3" s="1"/>
  <c r="BY88" i="3"/>
  <c r="BX88" i="3"/>
  <c r="BZ88" i="3" s="1"/>
  <c r="BV88" i="3"/>
  <c r="BW88" i="3" s="1"/>
  <c r="BU88" i="3"/>
  <c r="AY88" i="3"/>
  <c r="AE88" i="3"/>
  <c r="AD88" i="3"/>
  <c r="AF88" i="3" s="1"/>
  <c r="AB88" i="3"/>
  <c r="AC88" i="3" s="1"/>
  <c r="AA88" i="3"/>
  <c r="H88" i="3"/>
  <c r="G88" i="3"/>
  <c r="F88" i="3"/>
  <c r="AX88" i="3" s="1"/>
  <c r="AZ88" i="3" s="1"/>
  <c r="H87" i="3"/>
  <c r="G87" i="3"/>
  <c r="F87" i="3"/>
  <c r="BV86" i="3"/>
  <c r="BU86" i="3"/>
  <c r="BW86" i="3" s="1"/>
  <c r="BS86" i="3"/>
  <c r="BR86" i="3"/>
  <c r="BP86" i="3"/>
  <c r="BO86" i="3"/>
  <c r="BQ86" i="3" s="1"/>
  <c r="AV86" i="3"/>
  <c r="H86" i="3"/>
  <c r="AU86" i="3" s="1"/>
  <c r="G86" i="3"/>
  <c r="F86" i="3"/>
  <c r="BY86" i="3" s="1"/>
  <c r="BV85" i="3"/>
  <c r="BU85" i="3"/>
  <c r="BS85" i="3"/>
  <c r="BR85" i="3"/>
  <c r="BT85" i="3" s="1"/>
  <c r="AY85" i="3"/>
  <c r="AX85" i="3"/>
  <c r="AZ85" i="3" s="1"/>
  <c r="AV85" i="3"/>
  <c r="AU85" i="3"/>
  <c r="AW85" i="3" s="1"/>
  <c r="AB85" i="3"/>
  <c r="AA85" i="3"/>
  <c r="N85" i="3"/>
  <c r="M85" i="3"/>
  <c r="O85" i="3" s="1"/>
  <c r="H85" i="3"/>
  <c r="G85" i="3"/>
  <c r="J85" i="3" s="1"/>
  <c r="F85" i="3"/>
  <c r="BP85" i="3" s="1"/>
  <c r="BY84" i="3"/>
  <c r="BX84" i="3"/>
  <c r="BZ84" i="3" s="1"/>
  <c r="BV84" i="3"/>
  <c r="AX84" i="3"/>
  <c r="AZ84" i="3" s="1"/>
  <c r="AE84" i="3"/>
  <c r="AD84" i="3"/>
  <c r="AF84" i="3" s="1"/>
  <c r="AB84" i="3"/>
  <c r="H84" i="3"/>
  <c r="G84" i="3"/>
  <c r="F84" i="3"/>
  <c r="AY84" i="3" s="1"/>
  <c r="BY83" i="3"/>
  <c r="BX83" i="3"/>
  <c r="BZ83" i="3" s="1"/>
  <c r="BP83" i="3"/>
  <c r="BO83" i="3"/>
  <c r="AE83" i="3"/>
  <c r="AD83" i="3"/>
  <c r="AF83" i="3" s="1"/>
  <c r="N83" i="3"/>
  <c r="K83" i="3"/>
  <c r="H83" i="3"/>
  <c r="G83" i="3"/>
  <c r="F83" i="3"/>
  <c r="AS83" i="3" s="1"/>
  <c r="BV82" i="3"/>
  <c r="BU82" i="3"/>
  <c r="BW82" i="3" s="1"/>
  <c r="BS82" i="3"/>
  <c r="BR82" i="3"/>
  <c r="BT82" i="3" s="1"/>
  <c r="BP82" i="3"/>
  <c r="BO82" i="3"/>
  <c r="BQ82" i="3" s="1"/>
  <c r="AU82" i="3"/>
  <c r="AR82" i="3"/>
  <c r="AT82" i="3" s="1"/>
  <c r="AB82" i="3"/>
  <c r="N82" i="3"/>
  <c r="M82" i="3"/>
  <c r="H82" i="3"/>
  <c r="AS82" i="3" s="1"/>
  <c r="G82" i="3"/>
  <c r="F82" i="3"/>
  <c r="BY82" i="3" s="1"/>
  <c r="BV81" i="3"/>
  <c r="BU81" i="3"/>
  <c r="BW81" i="3" s="1"/>
  <c r="BS81" i="3"/>
  <c r="BT81" i="3" s="1"/>
  <c r="BR81" i="3"/>
  <c r="AE81" i="3"/>
  <c r="AB81" i="3"/>
  <c r="AA81" i="3"/>
  <c r="AC81" i="3" s="1"/>
  <c r="N81" i="3"/>
  <c r="H81" i="3"/>
  <c r="G81" i="3"/>
  <c r="J81" i="3" s="1"/>
  <c r="F81" i="3"/>
  <c r="BX80" i="3"/>
  <c r="BV80" i="3"/>
  <c r="BU80" i="3"/>
  <c r="BW80" i="3" s="1"/>
  <c r="BP80" i="3"/>
  <c r="AS80" i="3"/>
  <c r="AE80" i="3"/>
  <c r="AD80" i="3"/>
  <c r="AF80" i="3" s="1"/>
  <c r="AC80" i="3"/>
  <c r="AB80" i="3"/>
  <c r="AA80" i="3"/>
  <c r="H80" i="3"/>
  <c r="G80" i="3"/>
  <c r="F80" i="3"/>
  <c r="BY80" i="3" s="1"/>
  <c r="BY79" i="3"/>
  <c r="BX79" i="3"/>
  <c r="BZ79" i="3" s="1"/>
  <c r="BS79" i="3"/>
  <c r="BP79" i="3"/>
  <c r="BO79" i="3"/>
  <c r="BQ79" i="3" s="1"/>
  <c r="AR79" i="3"/>
  <c r="AE79" i="3"/>
  <c r="AD79" i="3"/>
  <c r="AF79" i="3" s="1"/>
  <c r="N79" i="3"/>
  <c r="H79" i="3"/>
  <c r="G79" i="3"/>
  <c r="M79" i="3" s="1"/>
  <c r="F79" i="3"/>
  <c r="AS79" i="3" s="1"/>
  <c r="BV78" i="3"/>
  <c r="BU78" i="3"/>
  <c r="BW78" i="3" s="1"/>
  <c r="BS78" i="3"/>
  <c r="BR78" i="3"/>
  <c r="BT78" i="3" s="1"/>
  <c r="BP78" i="3"/>
  <c r="BQ78" i="3" s="1"/>
  <c r="BO78" i="3"/>
  <c r="AY78" i="3"/>
  <c r="AX78" i="3"/>
  <c r="AZ78" i="3" s="1"/>
  <c r="AV78" i="3"/>
  <c r="AS78" i="3"/>
  <c r="AR78" i="3"/>
  <c r="AT78" i="3" s="1"/>
  <c r="AB78" i="3"/>
  <c r="AA78" i="3"/>
  <c r="AC78" i="3" s="1"/>
  <c r="N78" i="3"/>
  <c r="M78" i="3"/>
  <c r="K78" i="3"/>
  <c r="J78" i="3"/>
  <c r="L78" i="3" s="1"/>
  <c r="H78" i="3"/>
  <c r="AU78" i="3" s="1"/>
  <c r="AW78" i="3" s="1"/>
  <c r="G78" i="3"/>
  <c r="F78" i="3"/>
  <c r="BY78" i="3" s="1"/>
  <c r="AV77" i="3"/>
  <c r="H77" i="3"/>
  <c r="G77" i="3"/>
  <c r="F77" i="3"/>
  <c r="BY76" i="3"/>
  <c r="BV76" i="3"/>
  <c r="BU76" i="3"/>
  <c r="BW76" i="3" s="1"/>
  <c r="BO76" i="3"/>
  <c r="BB76" i="3"/>
  <c r="BA76" i="3"/>
  <c r="BC76" i="3" s="1"/>
  <c r="AY76" i="3"/>
  <c r="AX76" i="3"/>
  <c r="AZ76" i="3" s="1"/>
  <c r="AR76" i="3"/>
  <c r="AE76" i="3"/>
  <c r="AD76" i="3"/>
  <c r="AB76" i="3"/>
  <c r="AA76" i="3"/>
  <c r="AC76" i="3" s="1"/>
  <c r="K76" i="3"/>
  <c r="J76" i="3"/>
  <c r="H76" i="3"/>
  <c r="G76" i="3"/>
  <c r="M76" i="3" s="1"/>
  <c r="F76" i="3"/>
  <c r="BP76" i="3" s="1"/>
  <c r="BR75" i="3"/>
  <c r="BP75" i="3"/>
  <c r="AE75" i="3"/>
  <c r="H75" i="3"/>
  <c r="G75" i="3"/>
  <c r="M75" i="3" s="1"/>
  <c r="F75" i="3"/>
  <c r="BO75" i="3" s="1"/>
  <c r="BX74" i="3"/>
  <c r="BV74" i="3"/>
  <c r="BU74" i="3"/>
  <c r="BW74" i="3" s="1"/>
  <c r="BP74" i="3"/>
  <c r="BQ74" i="3" s="1"/>
  <c r="BO74" i="3"/>
  <c r="H74" i="3"/>
  <c r="G74" i="3"/>
  <c r="F74" i="3"/>
  <c r="BR73" i="3"/>
  <c r="BB73" i="3"/>
  <c r="AE73" i="3"/>
  <c r="AD73" i="3"/>
  <c r="AF73" i="3" s="1"/>
  <c r="AA73" i="3"/>
  <c r="H73" i="3"/>
  <c r="G73" i="3"/>
  <c r="M73" i="3" s="1"/>
  <c r="F73" i="3"/>
  <c r="BO73" i="3" s="1"/>
  <c r="BY72" i="3"/>
  <c r="BX72" i="3"/>
  <c r="BZ72" i="3" s="1"/>
  <c r="BV72" i="3"/>
  <c r="BA72" i="3"/>
  <c r="AY72" i="3"/>
  <c r="AX72" i="3"/>
  <c r="AZ72" i="3" s="1"/>
  <c r="AV72" i="3"/>
  <c r="AB72" i="3"/>
  <c r="AA72" i="3"/>
  <c r="AC72" i="3" s="1"/>
  <c r="N72" i="3"/>
  <c r="O72" i="3" s="1"/>
  <c r="M72" i="3"/>
  <c r="K72" i="3"/>
  <c r="H72" i="3"/>
  <c r="G72" i="3"/>
  <c r="J72" i="3" s="1"/>
  <c r="F72" i="3"/>
  <c r="BS72" i="3" s="1"/>
  <c r="H71" i="3"/>
  <c r="G71" i="3"/>
  <c r="F71" i="3"/>
  <c r="BP70" i="3"/>
  <c r="H70" i="3"/>
  <c r="G70" i="3"/>
  <c r="M70" i="3" s="1"/>
  <c r="F70" i="3"/>
  <c r="BX69" i="3"/>
  <c r="BB69" i="3"/>
  <c r="BA69" i="3"/>
  <c r="BC69" i="3" s="1"/>
  <c r="AX69" i="3"/>
  <c r="AD69" i="3"/>
  <c r="AB69" i="3"/>
  <c r="H69" i="3"/>
  <c r="G69" i="3"/>
  <c r="M69" i="3" s="1"/>
  <c r="F69" i="3"/>
  <c r="BV69" i="3" s="1"/>
  <c r="H68" i="3"/>
  <c r="G68" i="3"/>
  <c r="F68" i="3"/>
  <c r="BV68" i="3" s="1"/>
  <c r="BV67" i="3"/>
  <c r="BS67" i="3"/>
  <c r="BR67" i="3"/>
  <c r="BT67" i="3" s="1"/>
  <c r="BP67" i="3"/>
  <c r="BQ67" i="3" s="1"/>
  <c r="BO67" i="3"/>
  <c r="AS67" i="3"/>
  <c r="H67" i="3"/>
  <c r="G67" i="3"/>
  <c r="BY67" i="3" s="1"/>
  <c r="F67" i="3"/>
  <c r="BX67" i="3" s="1"/>
  <c r="BZ67" i="3" s="1"/>
  <c r="BV66" i="3"/>
  <c r="BU66" i="3"/>
  <c r="BW66" i="3" s="1"/>
  <c r="BS66" i="3"/>
  <c r="BT66" i="3" s="1"/>
  <c r="BR66" i="3"/>
  <c r="AY66" i="3"/>
  <c r="AX66" i="3"/>
  <c r="AZ66" i="3" s="1"/>
  <c r="AV66" i="3"/>
  <c r="AW66" i="3" s="1"/>
  <c r="AU66" i="3"/>
  <c r="AB66" i="3"/>
  <c r="AA66" i="3"/>
  <c r="AC66" i="3" s="1"/>
  <c r="N66" i="3"/>
  <c r="O66" i="3" s="1"/>
  <c r="M66" i="3"/>
  <c r="H66" i="3"/>
  <c r="G66" i="3"/>
  <c r="J66" i="3" s="1"/>
  <c r="F66" i="3"/>
  <c r="BP66" i="3" s="1"/>
  <c r="BV65" i="3"/>
  <c r="AY65" i="3"/>
  <c r="AB65" i="3"/>
  <c r="H65" i="3"/>
  <c r="G65" i="3"/>
  <c r="M65" i="3" s="1"/>
  <c r="F65" i="3"/>
  <c r="BS65" i="3" s="1"/>
  <c r="H64" i="3"/>
  <c r="G64" i="3"/>
  <c r="F64" i="3"/>
  <c r="BV63" i="3"/>
  <c r="BS63" i="3"/>
  <c r="BR63" i="3"/>
  <c r="BT63" i="3" s="1"/>
  <c r="BQ63" i="3"/>
  <c r="BP63" i="3"/>
  <c r="BO63" i="3"/>
  <c r="AS63" i="3"/>
  <c r="H63" i="3"/>
  <c r="G63" i="3"/>
  <c r="BY63" i="3" s="1"/>
  <c r="F63" i="3"/>
  <c r="BX63" i="3" s="1"/>
  <c r="BZ63" i="3" s="1"/>
  <c r="BV62" i="3"/>
  <c r="BU62" i="3"/>
  <c r="BW62" i="3" s="1"/>
  <c r="BS62" i="3"/>
  <c r="BT62" i="3" s="1"/>
  <c r="BR62" i="3"/>
  <c r="AY62" i="3"/>
  <c r="AX62" i="3"/>
  <c r="AZ62" i="3" s="1"/>
  <c r="AV62" i="3"/>
  <c r="AW62" i="3" s="1"/>
  <c r="AU62" i="3"/>
  <c r="AB62" i="3"/>
  <c r="AA62" i="3"/>
  <c r="AC62" i="3" s="1"/>
  <c r="N62" i="3"/>
  <c r="O62" i="3" s="1"/>
  <c r="M62" i="3"/>
  <c r="H62" i="3"/>
  <c r="G62" i="3"/>
  <c r="J62" i="3" s="1"/>
  <c r="F62" i="3"/>
  <c r="BP62" i="3" s="1"/>
  <c r="BX61" i="3"/>
  <c r="BA61" i="3"/>
  <c r="AY61" i="3"/>
  <c r="AD61" i="3"/>
  <c r="H61" i="3"/>
  <c r="G61" i="3"/>
  <c r="M61" i="3" s="1"/>
  <c r="F61" i="3"/>
  <c r="BO60" i="3"/>
  <c r="H60" i="3"/>
  <c r="G60" i="3"/>
  <c r="F60" i="3"/>
  <c r="BZ59" i="3"/>
  <c r="BV59" i="3"/>
  <c r="BU59" i="3"/>
  <c r="BW59" i="3" s="1"/>
  <c r="BS59" i="3"/>
  <c r="BR59" i="3"/>
  <c r="BT59" i="3" s="1"/>
  <c r="BP59" i="3"/>
  <c r="BO59" i="3"/>
  <c r="BQ59" i="3" s="1"/>
  <c r="AU59" i="3"/>
  <c r="AS59" i="3"/>
  <c r="AR59" i="3"/>
  <c r="AT59" i="3" s="1"/>
  <c r="H59" i="3"/>
  <c r="G59" i="3"/>
  <c r="BY59" i="3" s="1"/>
  <c r="F59" i="3"/>
  <c r="BX59" i="3" s="1"/>
  <c r="BV58" i="3"/>
  <c r="BU58" i="3"/>
  <c r="BW58" i="3" s="1"/>
  <c r="BS58" i="3"/>
  <c r="BT58" i="3" s="1"/>
  <c r="BR58" i="3"/>
  <c r="AY58" i="3"/>
  <c r="AX58" i="3"/>
  <c r="AZ58" i="3" s="1"/>
  <c r="AV58" i="3"/>
  <c r="AU58" i="3"/>
  <c r="AW58" i="3" s="1"/>
  <c r="AB58" i="3"/>
  <c r="AA58" i="3"/>
  <c r="AC58" i="3" s="1"/>
  <c r="N58" i="3"/>
  <c r="O58" i="3" s="1"/>
  <c r="M58" i="3"/>
  <c r="H58" i="3"/>
  <c r="G58" i="3"/>
  <c r="J58" i="3" s="1"/>
  <c r="F58" i="3"/>
  <c r="BP58" i="3" s="1"/>
  <c r="BY57" i="3"/>
  <c r="BX57" i="3"/>
  <c r="BV57" i="3"/>
  <c r="BU57" i="3"/>
  <c r="BB57" i="3"/>
  <c r="AY57" i="3"/>
  <c r="AX57" i="3"/>
  <c r="AZ57" i="3" s="1"/>
  <c r="AE57" i="3"/>
  <c r="AD57" i="3"/>
  <c r="AB57" i="3"/>
  <c r="AA57" i="3"/>
  <c r="AC57" i="3" s="1"/>
  <c r="H57" i="3"/>
  <c r="G57" i="3"/>
  <c r="F57" i="3"/>
  <c r="H56" i="3"/>
  <c r="G56" i="3"/>
  <c r="F56" i="3"/>
  <c r="BV55" i="3"/>
  <c r="BU55" i="3"/>
  <c r="BW55" i="3" s="1"/>
  <c r="BS55" i="3"/>
  <c r="BR55" i="3"/>
  <c r="BT55" i="3" s="1"/>
  <c r="BP55" i="3"/>
  <c r="BO55" i="3"/>
  <c r="BQ55" i="3" s="1"/>
  <c r="AV55" i="3"/>
  <c r="AU55" i="3"/>
  <c r="AW55" i="3" s="1"/>
  <c r="AS55" i="3"/>
  <c r="K55" i="3"/>
  <c r="H55" i="3"/>
  <c r="G55" i="3"/>
  <c r="BY55" i="3" s="1"/>
  <c r="BZ55" i="3" s="1"/>
  <c r="F55" i="3"/>
  <c r="BX55" i="3" s="1"/>
  <c r="BV54" i="3"/>
  <c r="BU54" i="3"/>
  <c r="BW54" i="3" s="1"/>
  <c r="BS54" i="3"/>
  <c r="BR54" i="3"/>
  <c r="BT54" i="3" s="1"/>
  <c r="AY54" i="3"/>
  <c r="AX54" i="3"/>
  <c r="AZ54" i="3" s="1"/>
  <c r="AV54" i="3"/>
  <c r="AU54" i="3"/>
  <c r="AW54" i="3" s="1"/>
  <c r="AB54" i="3"/>
  <c r="AA54" i="3"/>
  <c r="AC54" i="3" s="1"/>
  <c r="N54" i="3"/>
  <c r="M54" i="3"/>
  <c r="O54" i="3" s="1"/>
  <c r="H54" i="3"/>
  <c r="G54" i="3"/>
  <c r="J54" i="3" s="1"/>
  <c r="F54" i="3"/>
  <c r="BP54" i="3" s="1"/>
  <c r="BX53" i="3"/>
  <c r="BZ53" i="3" s="1"/>
  <c r="BV53" i="3"/>
  <c r="BU53" i="3"/>
  <c r="BW53" i="3" s="1"/>
  <c r="AS53" i="3"/>
  <c r="AE53" i="3"/>
  <c r="AD53" i="3"/>
  <c r="H53" i="3"/>
  <c r="G53" i="3"/>
  <c r="BY53" i="3" s="1"/>
  <c r="F53" i="3"/>
  <c r="BY52" i="3"/>
  <c r="BX52" i="3"/>
  <c r="BZ52" i="3" s="1"/>
  <c r="BS52" i="3"/>
  <c r="AR52" i="3"/>
  <c r="AE52" i="3"/>
  <c r="AD52" i="3"/>
  <c r="AF52" i="3" s="1"/>
  <c r="H52" i="3"/>
  <c r="G52" i="3"/>
  <c r="M52" i="3" s="1"/>
  <c r="F52" i="3"/>
  <c r="BV51" i="3"/>
  <c r="BU51" i="3"/>
  <c r="BS51" i="3"/>
  <c r="BR51" i="3"/>
  <c r="BT51" i="3" s="1"/>
  <c r="BP51" i="3"/>
  <c r="BO51" i="3"/>
  <c r="BQ51" i="3" s="1"/>
  <c r="AS51" i="3"/>
  <c r="AR51" i="3"/>
  <c r="AT51" i="3" s="1"/>
  <c r="AB51" i="3"/>
  <c r="H51" i="3"/>
  <c r="AU51" i="3" s="1"/>
  <c r="G51" i="3"/>
  <c r="BY51" i="3" s="1"/>
  <c r="F51" i="3"/>
  <c r="BX51" i="3" s="1"/>
  <c r="BZ51" i="3" s="1"/>
  <c r="BY50" i="3"/>
  <c r="BV50" i="3"/>
  <c r="BU50" i="3"/>
  <c r="AX50" i="3"/>
  <c r="AU50" i="3"/>
  <c r="AE50" i="3"/>
  <c r="AB50" i="3"/>
  <c r="H50" i="3"/>
  <c r="G50" i="3"/>
  <c r="J50" i="3" s="1"/>
  <c r="F50" i="3"/>
  <c r="BP50" i="3" s="1"/>
  <c r="BY49" i="3"/>
  <c r="BX49" i="3"/>
  <c r="BV49" i="3"/>
  <c r="AS49" i="3"/>
  <c r="AE49" i="3"/>
  <c r="AD49" i="3"/>
  <c r="AF49" i="3" s="1"/>
  <c r="H49" i="3"/>
  <c r="G49" i="3"/>
  <c r="F49" i="3"/>
  <c r="BY48" i="3"/>
  <c r="BZ48" i="3" s="1"/>
  <c r="BX48" i="3"/>
  <c r="AS48" i="3"/>
  <c r="AR48" i="3"/>
  <c r="AT48" i="3" s="1"/>
  <c r="AE48" i="3"/>
  <c r="H48" i="3"/>
  <c r="BA48" i="3" s="1"/>
  <c r="G48" i="3"/>
  <c r="F48" i="3"/>
  <c r="BZ47" i="3"/>
  <c r="BV47" i="3"/>
  <c r="BU47" i="3"/>
  <c r="BS47" i="3"/>
  <c r="BR47" i="3"/>
  <c r="BP47" i="3"/>
  <c r="BO47" i="3"/>
  <c r="BQ47" i="3" s="1"/>
  <c r="AY47" i="3"/>
  <c r="AU47" i="3"/>
  <c r="AT47" i="3"/>
  <c r="AS47" i="3"/>
  <c r="AR47" i="3"/>
  <c r="J47" i="3"/>
  <c r="H47" i="3"/>
  <c r="G47" i="3"/>
  <c r="BY47" i="3" s="1"/>
  <c r="F47" i="3"/>
  <c r="BX47" i="3" s="1"/>
  <c r="BY46" i="3"/>
  <c r="BV46" i="3"/>
  <c r="BU46" i="3"/>
  <c r="BW46" i="3" s="1"/>
  <c r="AY46" i="3"/>
  <c r="AV46" i="3"/>
  <c r="AU46" i="3"/>
  <c r="AE46" i="3"/>
  <c r="H46" i="3"/>
  <c r="G46" i="3"/>
  <c r="J46" i="3" s="1"/>
  <c r="F46" i="3"/>
  <c r="BP46" i="3" s="1"/>
  <c r="BY45" i="3"/>
  <c r="H45" i="3"/>
  <c r="G45" i="3"/>
  <c r="F45" i="3"/>
  <c r="BR44" i="3"/>
  <c r="BP44" i="3"/>
  <c r="BO44" i="3"/>
  <c r="BQ44" i="3" s="1"/>
  <c r="BC44" i="3"/>
  <c r="BB44" i="3"/>
  <c r="BA44" i="3"/>
  <c r="AR44" i="3"/>
  <c r="AE44" i="3"/>
  <c r="AD44" i="3"/>
  <c r="AF44" i="3" s="1"/>
  <c r="N44" i="3"/>
  <c r="M44" i="3"/>
  <c r="O44" i="3" s="1"/>
  <c r="K44" i="3"/>
  <c r="J44" i="3"/>
  <c r="L44" i="3" s="1"/>
  <c r="H44" i="3"/>
  <c r="G44" i="3"/>
  <c r="F44" i="3"/>
  <c r="BS44" i="3" s="1"/>
  <c r="BV43" i="3"/>
  <c r="BU43" i="3"/>
  <c r="BW43" i="3" s="1"/>
  <c r="BS43" i="3"/>
  <c r="BR43" i="3"/>
  <c r="BT43" i="3" s="1"/>
  <c r="BQ43" i="3"/>
  <c r="BP43" i="3"/>
  <c r="BO43" i="3"/>
  <c r="AS43" i="3"/>
  <c r="AR43" i="3"/>
  <c r="AT43" i="3" s="1"/>
  <c r="AB43" i="3"/>
  <c r="AA43" i="3"/>
  <c r="N43" i="3"/>
  <c r="M43" i="3"/>
  <c r="O43" i="3" s="1"/>
  <c r="H43" i="3"/>
  <c r="AY43" i="3" s="1"/>
  <c r="G43" i="3"/>
  <c r="BY43" i="3" s="1"/>
  <c r="F43" i="3"/>
  <c r="BX43" i="3" s="1"/>
  <c r="BZ43" i="3" s="1"/>
  <c r="BV42" i="3"/>
  <c r="BU42" i="3"/>
  <c r="BW42" i="3" s="1"/>
  <c r="BS42" i="3"/>
  <c r="AU42" i="3"/>
  <c r="AD42" i="3"/>
  <c r="H42" i="3"/>
  <c r="G42" i="3"/>
  <c r="F42" i="3"/>
  <c r="H41" i="3"/>
  <c r="G41" i="3"/>
  <c r="J41" i="3" s="1"/>
  <c r="F41" i="3"/>
  <c r="BP40" i="3"/>
  <c r="BO40" i="3"/>
  <c r="BQ40" i="3" s="1"/>
  <c r="BB40" i="3"/>
  <c r="AE40" i="3"/>
  <c r="AD40" i="3"/>
  <c r="AF40" i="3" s="1"/>
  <c r="AB40" i="3"/>
  <c r="H40" i="3"/>
  <c r="G40" i="3"/>
  <c r="M40" i="3" s="1"/>
  <c r="F40" i="3"/>
  <c r="BV39" i="3"/>
  <c r="H39" i="3"/>
  <c r="G39" i="3"/>
  <c r="BY39" i="3" s="1"/>
  <c r="F39" i="3"/>
  <c r="BB38" i="3"/>
  <c r="H38" i="3"/>
  <c r="G38" i="3"/>
  <c r="F38" i="3"/>
  <c r="BP38" i="3" s="1"/>
  <c r="BY37" i="3"/>
  <c r="BX37" i="3"/>
  <c r="BZ37" i="3" s="1"/>
  <c r="BB37" i="3"/>
  <c r="BA37" i="3"/>
  <c r="AY37" i="3"/>
  <c r="AC37" i="3"/>
  <c r="AB37" i="3"/>
  <c r="AA37" i="3"/>
  <c r="H37" i="3"/>
  <c r="G37" i="3"/>
  <c r="M37" i="3" s="1"/>
  <c r="F37" i="3"/>
  <c r="AX37" i="3" s="1"/>
  <c r="AZ37" i="3" s="1"/>
  <c r="BY36" i="3"/>
  <c r="BZ36" i="3" s="1"/>
  <c r="BX36" i="3"/>
  <c r="BB36" i="3"/>
  <c r="BA36" i="3"/>
  <c r="BC36" i="3" s="1"/>
  <c r="AY36" i="3"/>
  <c r="AD36" i="3"/>
  <c r="AC36" i="3"/>
  <c r="AB36" i="3"/>
  <c r="AA36" i="3"/>
  <c r="H36" i="3"/>
  <c r="G36" i="3"/>
  <c r="M36" i="3" s="1"/>
  <c r="F36" i="3"/>
  <c r="BV36" i="3" s="1"/>
  <c r="BY35" i="3"/>
  <c r="BZ35" i="3" s="1"/>
  <c r="BX35" i="3"/>
  <c r="BB35" i="3"/>
  <c r="BA35" i="3"/>
  <c r="AY35" i="3"/>
  <c r="AD35" i="3"/>
  <c r="AB35" i="3"/>
  <c r="AA35" i="3"/>
  <c r="AC35" i="3" s="1"/>
  <c r="H35" i="3"/>
  <c r="G35" i="3"/>
  <c r="M35" i="3" s="1"/>
  <c r="F35" i="3"/>
  <c r="BV35" i="3" s="1"/>
  <c r="BY34" i="3"/>
  <c r="BZ34" i="3" s="1"/>
  <c r="BX34" i="3"/>
  <c r="BV34" i="3"/>
  <c r="BB34" i="3"/>
  <c r="BA34" i="3"/>
  <c r="BC34" i="3" s="1"/>
  <c r="AY34" i="3"/>
  <c r="AX34" i="3"/>
  <c r="AZ34" i="3" s="1"/>
  <c r="AD34" i="3"/>
  <c r="AB34" i="3"/>
  <c r="AA34" i="3"/>
  <c r="H34" i="3"/>
  <c r="G34" i="3"/>
  <c r="M34" i="3" s="1"/>
  <c r="F34" i="3"/>
  <c r="BU34" i="3" s="1"/>
  <c r="BW34" i="3" s="1"/>
  <c r="BV33" i="3"/>
  <c r="AY33" i="3"/>
  <c r="AX33" i="3"/>
  <c r="AZ33" i="3" s="1"/>
  <c r="AD33" i="3"/>
  <c r="AA33" i="3"/>
  <c r="H33" i="3"/>
  <c r="G33" i="3"/>
  <c r="F33" i="3"/>
  <c r="BA33" i="3" s="1"/>
  <c r="BB32" i="3"/>
  <c r="BA32" i="3"/>
  <c r="BC32" i="3" s="1"/>
  <c r="H32" i="3"/>
  <c r="J32" i="3" s="1"/>
  <c r="G32" i="3"/>
  <c r="F32" i="3"/>
  <c r="BO32" i="3" s="1"/>
  <c r="BU31" i="3"/>
  <c r="BS31" i="3"/>
  <c r="BR31" i="3"/>
  <c r="BT31" i="3" s="1"/>
  <c r="BP31" i="3"/>
  <c r="BO31" i="3"/>
  <c r="BQ31" i="3" s="1"/>
  <c r="AX31" i="3"/>
  <c r="AV31" i="3"/>
  <c r="AU31" i="3"/>
  <c r="AW31" i="3" s="1"/>
  <c r="AS31" i="3"/>
  <c r="AR31" i="3"/>
  <c r="AT31" i="3" s="1"/>
  <c r="AA31" i="3"/>
  <c r="N31" i="3"/>
  <c r="M31" i="3"/>
  <c r="O31" i="3" s="1"/>
  <c r="L31" i="3"/>
  <c r="K31" i="3"/>
  <c r="J31" i="3"/>
  <c r="H31" i="3"/>
  <c r="G31" i="3"/>
  <c r="F31" i="3"/>
  <c r="BY31" i="3" s="1"/>
  <c r="BV30" i="3"/>
  <c r="BU30" i="3"/>
  <c r="BS30" i="3"/>
  <c r="BR30" i="3"/>
  <c r="BT30" i="3" s="1"/>
  <c r="AY30" i="3"/>
  <c r="AX30" i="3"/>
  <c r="AZ30" i="3" s="1"/>
  <c r="AV30" i="3"/>
  <c r="AW30" i="3" s="1"/>
  <c r="AU30" i="3"/>
  <c r="AB30" i="3"/>
  <c r="AA30" i="3"/>
  <c r="AC30" i="3" s="1"/>
  <c r="N30" i="3"/>
  <c r="M30" i="3"/>
  <c r="O30" i="3" s="1"/>
  <c r="H30" i="3"/>
  <c r="J30" i="3" s="1"/>
  <c r="G30" i="3"/>
  <c r="F30" i="3"/>
  <c r="BP30" i="3" s="1"/>
  <c r="BY29" i="3"/>
  <c r="AX29" i="3"/>
  <c r="AR29" i="3"/>
  <c r="AE29" i="3"/>
  <c r="H29" i="3"/>
  <c r="G29" i="3"/>
  <c r="F29" i="3"/>
  <c r="AY29" i="3" s="1"/>
  <c r="BY28" i="3"/>
  <c r="BX28" i="3"/>
  <c r="BZ28" i="3" s="1"/>
  <c r="BR28" i="3"/>
  <c r="BO28" i="3"/>
  <c r="AU28" i="3"/>
  <c r="AR28" i="3"/>
  <c r="AE28" i="3"/>
  <c r="AD28" i="3"/>
  <c r="AF28" i="3" s="1"/>
  <c r="M28" i="3"/>
  <c r="J28" i="3"/>
  <c r="H28" i="3"/>
  <c r="G28" i="3"/>
  <c r="F28" i="3"/>
  <c r="AS28" i="3" s="1"/>
  <c r="BU27" i="3"/>
  <c r="BS27" i="3"/>
  <c r="BR27" i="3"/>
  <c r="BT27" i="3" s="1"/>
  <c r="BP27" i="3"/>
  <c r="BO27" i="3"/>
  <c r="BQ27" i="3" s="1"/>
  <c r="AX27" i="3"/>
  <c r="AV27" i="3"/>
  <c r="AU27" i="3"/>
  <c r="AW27" i="3" s="1"/>
  <c r="AS27" i="3"/>
  <c r="AR27" i="3"/>
  <c r="AT27" i="3" s="1"/>
  <c r="AA27" i="3"/>
  <c r="N27" i="3"/>
  <c r="M27" i="3"/>
  <c r="O27" i="3" s="1"/>
  <c r="K27" i="3"/>
  <c r="J27" i="3"/>
  <c r="L27" i="3" s="1"/>
  <c r="H27" i="3"/>
  <c r="G27" i="3"/>
  <c r="F27" i="3"/>
  <c r="BY27" i="3" s="1"/>
  <c r="H26" i="3"/>
  <c r="G26" i="3"/>
  <c r="F26" i="3"/>
  <c r="BY25" i="3"/>
  <c r="AX25" i="3"/>
  <c r="AR25" i="3"/>
  <c r="AE25" i="3"/>
  <c r="H25" i="3"/>
  <c r="G25" i="3"/>
  <c r="F25" i="3"/>
  <c r="AY25" i="3" s="1"/>
  <c r="BY24" i="3"/>
  <c r="BX24" i="3"/>
  <c r="BZ24" i="3" s="1"/>
  <c r="BR24" i="3"/>
  <c r="BO24" i="3"/>
  <c r="AU24" i="3"/>
  <c r="AR24" i="3"/>
  <c r="AE24" i="3"/>
  <c r="AD24" i="3"/>
  <c r="AF24" i="3" s="1"/>
  <c r="M24" i="3"/>
  <c r="J24" i="3"/>
  <c r="H24" i="3"/>
  <c r="G24" i="3"/>
  <c r="F24" i="3"/>
  <c r="AS24" i="3" s="1"/>
  <c r="BU23" i="3"/>
  <c r="BS23" i="3"/>
  <c r="BR23" i="3"/>
  <c r="BT23" i="3" s="1"/>
  <c r="BP23" i="3"/>
  <c r="BO23" i="3"/>
  <c r="BQ23" i="3" s="1"/>
  <c r="AX23" i="3"/>
  <c r="AV23" i="3"/>
  <c r="AU23" i="3"/>
  <c r="AW23" i="3" s="1"/>
  <c r="AS23" i="3"/>
  <c r="AR23" i="3"/>
  <c r="AT23" i="3" s="1"/>
  <c r="AA23" i="3"/>
  <c r="N23" i="3"/>
  <c r="M23" i="3"/>
  <c r="O23" i="3" s="1"/>
  <c r="K23" i="3"/>
  <c r="J23" i="3"/>
  <c r="H23" i="3"/>
  <c r="G23" i="3"/>
  <c r="F23" i="3"/>
  <c r="BY23" i="3" s="1"/>
  <c r="BV22" i="3"/>
  <c r="BS22" i="3"/>
  <c r="BR22" i="3"/>
  <c r="BT22" i="3" s="1"/>
  <c r="BA22" i="3"/>
  <c r="AX22" i="3"/>
  <c r="AU22" i="3"/>
  <c r="AD22" i="3"/>
  <c r="AB22" i="3"/>
  <c r="AA22" i="3"/>
  <c r="AC22" i="3" s="1"/>
  <c r="N22" i="3"/>
  <c r="M22" i="3"/>
  <c r="H22" i="3"/>
  <c r="G22" i="3"/>
  <c r="F22" i="3"/>
  <c r="BX22" i="3" s="1"/>
  <c r="H21" i="3"/>
  <c r="G21" i="3"/>
  <c r="F21" i="3"/>
  <c r="AU20" i="3"/>
  <c r="H20" i="3"/>
  <c r="G20" i="3"/>
  <c r="F20" i="3"/>
  <c r="AS20" i="3" s="1"/>
  <c r="BU19" i="3"/>
  <c r="BS19" i="3"/>
  <c r="BT19" i="3" s="1"/>
  <c r="BR19" i="3"/>
  <c r="BP19" i="3"/>
  <c r="BO19" i="3"/>
  <c r="BQ19" i="3" s="1"/>
  <c r="AX19" i="3"/>
  <c r="AW19" i="3"/>
  <c r="AV19" i="3"/>
  <c r="AU19" i="3"/>
  <c r="AS19" i="3"/>
  <c r="AR19" i="3"/>
  <c r="AT19" i="3" s="1"/>
  <c r="AA19" i="3"/>
  <c r="N19" i="3"/>
  <c r="M19" i="3"/>
  <c r="O19" i="3" s="1"/>
  <c r="K19" i="3"/>
  <c r="J19" i="3"/>
  <c r="H19" i="3"/>
  <c r="G19" i="3"/>
  <c r="F19" i="3"/>
  <c r="BY19" i="3" s="1"/>
  <c r="BR18" i="3"/>
  <c r="BO18" i="3"/>
  <c r="BA18" i="3"/>
  <c r="AY18" i="3"/>
  <c r="AD18" i="3"/>
  <c r="AB18" i="3"/>
  <c r="AA18" i="3"/>
  <c r="AC18" i="3" s="1"/>
  <c r="M18" i="3"/>
  <c r="H18" i="3"/>
  <c r="G18" i="3"/>
  <c r="F18" i="3"/>
  <c r="BU18" i="3" s="1"/>
  <c r="BV17" i="3"/>
  <c r="BU17" i="3"/>
  <c r="BW17" i="3" s="1"/>
  <c r="BO17" i="3"/>
  <c r="AE17" i="3"/>
  <c r="H17" i="3"/>
  <c r="G17" i="3"/>
  <c r="M17" i="3" s="1"/>
  <c r="F17" i="3"/>
  <c r="BR17" i="3" s="1"/>
  <c r="H16" i="3"/>
  <c r="G16" i="3"/>
  <c r="F16" i="3"/>
  <c r="BX15" i="3"/>
  <c r="BU15" i="3"/>
  <c r="BR15" i="3"/>
  <c r="BO15" i="3"/>
  <c r="BA15" i="3"/>
  <c r="AX15" i="3"/>
  <c r="AV15" i="3"/>
  <c r="AW15" i="3" s="1"/>
  <c r="AU15" i="3"/>
  <c r="AS15" i="3"/>
  <c r="AD15" i="3"/>
  <c r="AA15" i="3"/>
  <c r="N15" i="3"/>
  <c r="M15" i="3"/>
  <c r="O15" i="3" s="1"/>
  <c r="K15" i="3"/>
  <c r="L15" i="3" s="1"/>
  <c r="J15" i="3"/>
  <c r="H15" i="3"/>
  <c r="G15" i="3"/>
  <c r="F15" i="3"/>
  <c r="BP15" i="3" s="1"/>
  <c r="BS14" i="3"/>
  <c r="BR14" i="3"/>
  <c r="BT14" i="3" s="1"/>
  <c r="AD14" i="3"/>
  <c r="AB14" i="3"/>
  <c r="H14" i="3"/>
  <c r="M14" i="3" s="1"/>
  <c r="G14" i="3"/>
  <c r="F14" i="3"/>
  <c r="BO14" i="3" s="1"/>
  <c r="BY13" i="3"/>
  <c r="BR13" i="3"/>
  <c r="AY13" i="3"/>
  <c r="AU13" i="3"/>
  <c r="M13" i="3"/>
  <c r="H13" i="3"/>
  <c r="G13" i="3"/>
  <c r="BV13" i="3" s="1"/>
  <c r="F13" i="3"/>
  <c r="BO13" i="3" s="1"/>
  <c r="BP12" i="3"/>
  <c r="AE12" i="3"/>
  <c r="AA12" i="3"/>
  <c r="H12" i="3"/>
  <c r="G12" i="3"/>
  <c r="M12" i="3" s="1"/>
  <c r="F12" i="3"/>
  <c r="BO12" i="3" s="1"/>
  <c r="BQ12" i="3" s="1"/>
  <c r="BX11" i="3"/>
  <c r="BU11" i="3"/>
  <c r="BS11" i="3"/>
  <c r="BP11" i="3"/>
  <c r="BA11" i="3"/>
  <c r="AX11" i="3"/>
  <c r="AW11" i="3"/>
  <c r="AV11" i="3"/>
  <c r="AU11" i="3"/>
  <c r="AS11" i="3"/>
  <c r="AD11" i="3"/>
  <c r="N11" i="3"/>
  <c r="M11" i="3"/>
  <c r="O11" i="3" s="1"/>
  <c r="K11" i="3"/>
  <c r="L11" i="3" s="1"/>
  <c r="J11" i="3"/>
  <c r="H11" i="3"/>
  <c r="G11" i="3"/>
  <c r="F11" i="3"/>
  <c r="BO11" i="3" s="1"/>
  <c r="BQ11" i="3" s="1"/>
  <c r="BS10" i="3"/>
  <c r="BR10" i="3"/>
  <c r="AD10" i="3"/>
  <c r="AB10" i="3"/>
  <c r="H10" i="3"/>
  <c r="M10" i="3" s="1"/>
  <c r="G10" i="3"/>
  <c r="F10" i="3"/>
  <c r="BO10" i="3" s="1"/>
  <c r="BY9" i="3"/>
  <c r="BR9" i="3"/>
  <c r="M9" i="3"/>
  <c r="H9" i="3"/>
  <c r="G9" i="3"/>
  <c r="BV9" i="3" s="1"/>
  <c r="F9" i="3"/>
  <c r="BO9" i="3" s="1"/>
  <c r="BP8" i="3"/>
  <c r="BQ8" i="3" s="1"/>
  <c r="AE8" i="3"/>
  <c r="AA8" i="3"/>
  <c r="H8" i="3"/>
  <c r="G8" i="3"/>
  <c r="M8" i="3" s="1"/>
  <c r="F8" i="3"/>
  <c r="BO8" i="3" s="1"/>
  <c r="BY7" i="3"/>
  <c r="BX7" i="3"/>
  <c r="BZ7" i="3" s="1"/>
  <c r="BV7" i="3"/>
  <c r="BA7" i="3"/>
  <c r="AX7" i="3"/>
  <c r="AB7" i="3"/>
  <c r="H7" i="3"/>
  <c r="G7" i="3"/>
  <c r="M7" i="3" s="1"/>
  <c r="F7" i="3"/>
  <c r="BU7" i="3" s="1"/>
  <c r="BY6" i="3"/>
  <c r="BB6" i="3"/>
  <c r="H6" i="3"/>
  <c r="G6" i="3"/>
  <c r="F6" i="3"/>
  <c r="BV5" i="3"/>
  <c r="BS5" i="3"/>
  <c r="BR5" i="3"/>
  <c r="BT5" i="3" s="1"/>
  <c r="BQ5" i="3"/>
  <c r="BP5" i="3"/>
  <c r="BO5" i="3"/>
  <c r="H5" i="3"/>
  <c r="G5" i="3"/>
  <c r="BY5" i="3" s="1"/>
  <c r="F5" i="3"/>
  <c r="BX5" i="3" s="1"/>
  <c r="BZ5" i="3" s="1"/>
  <c r="BU4" i="3"/>
  <c r="BS4" i="3"/>
  <c r="AX4" i="3"/>
  <c r="AV4" i="3"/>
  <c r="AA4" i="3"/>
  <c r="N4" i="3"/>
  <c r="H4" i="3"/>
  <c r="G4" i="3"/>
  <c r="BP4" i="3" s="1"/>
  <c r="F4" i="3"/>
  <c r="BO4" i="3" s="1"/>
  <c r="BQ4" i="3" s="1"/>
  <c r="BV3" i="3"/>
  <c r="AY3" i="3"/>
  <c r="AB3" i="3"/>
  <c r="H3" i="3"/>
  <c r="G3" i="3"/>
  <c r="M3" i="3" s="1"/>
  <c r="F3" i="3"/>
  <c r="BS3" i="3" s="1"/>
  <c r="P202" i="2"/>
  <c r="O202" i="2"/>
  <c r="AR201" i="2"/>
  <c r="V201" i="2"/>
  <c r="T201" i="2"/>
  <c r="S201" i="2"/>
  <c r="R201" i="2"/>
  <c r="P201" i="2"/>
  <c r="O201" i="2"/>
  <c r="AS200" i="2"/>
  <c r="AQ200" i="2"/>
  <c r="X200" i="2"/>
  <c r="W200" i="2"/>
  <c r="V200" i="2"/>
  <c r="U200" i="2"/>
  <c r="T200" i="2"/>
  <c r="S200" i="2"/>
  <c r="R200" i="2"/>
  <c r="P200" i="2"/>
  <c r="O200" i="2"/>
  <c r="AR200" i="2" s="1"/>
  <c r="AO199" i="2"/>
  <c r="X199" i="2"/>
  <c r="W199" i="2"/>
  <c r="V199" i="2"/>
  <c r="T199" i="2"/>
  <c r="P199" i="2"/>
  <c r="U199" i="2" s="1"/>
  <c r="O199" i="2"/>
  <c r="S199" i="2" s="1"/>
  <c r="AR198" i="2"/>
  <c r="AO198" i="2"/>
  <c r="P198" i="2"/>
  <c r="O198" i="2"/>
  <c r="R197" i="2"/>
  <c r="P197" i="2"/>
  <c r="O197" i="2"/>
  <c r="T196" i="2"/>
  <c r="P196" i="2"/>
  <c r="U196" i="2" s="1"/>
  <c r="O196" i="2"/>
  <c r="AR195" i="2"/>
  <c r="V195" i="2"/>
  <c r="T195" i="2"/>
  <c r="P195" i="2"/>
  <c r="O195" i="2"/>
  <c r="U195" i="2" s="1"/>
  <c r="AS194" i="2"/>
  <c r="X194" i="2"/>
  <c r="W194" i="2"/>
  <c r="V194" i="2"/>
  <c r="U194" i="2"/>
  <c r="T194" i="2"/>
  <c r="S194" i="2"/>
  <c r="R194" i="2"/>
  <c r="P194" i="2"/>
  <c r="AQ194" i="2" s="1"/>
  <c r="O194" i="2"/>
  <c r="AR194" i="2" s="1"/>
  <c r="AO193" i="2"/>
  <c r="X193" i="2"/>
  <c r="W193" i="2"/>
  <c r="V193" i="2"/>
  <c r="T193" i="2"/>
  <c r="P193" i="2"/>
  <c r="U193" i="2" s="1"/>
  <c r="O193" i="2"/>
  <c r="S193" i="2" s="1"/>
  <c r="AR192" i="2"/>
  <c r="AQ192" i="2"/>
  <c r="V192" i="2"/>
  <c r="P192" i="2"/>
  <c r="O192" i="2"/>
  <c r="AS191" i="2"/>
  <c r="AR191" i="2"/>
  <c r="AQ191" i="2"/>
  <c r="X191" i="2"/>
  <c r="R191" i="2"/>
  <c r="P191" i="2"/>
  <c r="U191" i="2" s="1"/>
  <c r="O191" i="2"/>
  <c r="P190" i="2"/>
  <c r="O190" i="2"/>
  <c r="AR189" i="2"/>
  <c r="V189" i="2"/>
  <c r="R189" i="2"/>
  <c r="P189" i="2"/>
  <c r="O189" i="2"/>
  <c r="AS188" i="2"/>
  <c r="X188" i="2"/>
  <c r="W188" i="2"/>
  <c r="V188" i="2"/>
  <c r="U188" i="2"/>
  <c r="T188" i="2"/>
  <c r="R188" i="2"/>
  <c r="P188" i="2"/>
  <c r="AQ188" i="2" s="1"/>
  <c r="O188" i="2"/>
  <c r="AR188" i="2" s="1"/>
  <c r="AO187" i="2"/>
  <c r="X187" i="2"/>
  <c r="W187" i="2"/>
  <c r="V187" i="2"/>
  <c r="T187" i="2"/>
  <c r="P187" i="2"/>
  <c r="O187" i="2"/>
  <c r="S187" i="2" s="1"/>
  <c r="AR186" i="2"/>
  <c r="P186" i="2"/>
  <c r="O186" i="2"/>
  <c r="AS185" i="2"/>
  <c r="AR185" i="2"/>
  <c r="AQ185" i="2"/>
  <c r="X185" i="2"/>
  <c r="P185" i="2"/>
  <c r="U185" i="2" s="1"/>
  <c r="O185" i="2"/>
  <c r="AS184" i="2"/>
  <c r="T184" i="2"/>
  <c r="P184" i="2"/>
  <c r="O184" i="2"/>
  <c r="AR183" i="2"/>
  <c r="U183" i="2"/>
  <c r="P183" i="2"/>
  <c r="O183" i="2"/>
  <c r="AS182" i="2"/>
  <c r="X182" i="2"/>
  <c r="W182" i="2"/>
  <c r="V182" i="2"/>
  <c r="U182" i="2"/>
  <c r="T182" i="2"/>
  <c r="S182" i="2"/>
  <c r="R182" i="2"/>
  <c r="P182" i="2"/>
  <c r="AQ182" i="2" s="1"/>
  <c r="O182" i="2"/>
  <c r="AR182" i="2" s="1"/>
  <c r="AO181" i="2"/>
  <c r="X181" i="2"/>
  <c r="W181" i="2"/>
  <c r="V181" i="2"/>
  <c r="T181" i="2"/>
  <c r="P181" i="2"/>
  <c r="O181" i="2"/>
  <c r="S181" i="2" s="1"/>
  <c r="AR180" i="2"/>
  <c r="P180" i="2"/>
  <c r="O180" i="2"/>
  <c r="AS179" i="2"/>
  <c r="AR179" i="2"/>
  <c r="AQ179" i="2"/>
  <c r="X179" i="2"/>
  <c r="P179" i="2"/>
  <c r="U179" i="2" s="1"/>
  <c r="O179" i="2"/>
  <c r="AS178" i="2"/>
  <c r="AR178" i="2"/>
  <c r="T178" i="2"/>
  <c r="S178" i="2"/>
  <c r="P178" i="2"/>
  <c r="O178" i="2"/>
  <c r="AR177" i="2"/>
  <c r="P177" i="2"/>
  <c r="O177" i="2"/>
  <c r="AS176" i="2"/>
  <c r="X176" i="2"/>
  <c r="W176" i="2"/>
  <c r="V176" i="2"/>
  <c r="U176" i="2"/>
  <c r="T176" i="2"/>
  <c r="S176" i="2"/>
  <c r="R176" i="2"/>
  <c r="P176" i="2"/>
  <c r="AQ176" i="2" s="1"/>
  <c r="O176" i="2"/>
  <c r="AR176" i="2" s="1"/>
  <c r="AO175" i="2"/>
  <c r="X175" i="2"/>
  <c r="W175" i="2"/>
  <c r="V175" i="2"/>
  <c r="T175" i="2"/>
  <c r="P175" i="2"/>
  <c r="O175" i="2"/>
  <c r="S175" i="2" s="1"/>
  <c r="AR174" i="2"/>
  <c r="AO174" i="2"/>
  <c r="V174" i="2"/>
  <c r="P174" i="2"/>
  <c r="O174" i="2"/>
  <c r="AS173" i="2"/>
  <c r="AQ173" i="2"/>
  <c r="P173" i="2"/>
  <c r="O173" i="2"/>
  <c r="AS172" i="2"/>
  <c r="AR172" i="2"/>
  <c r="T172" i="2"/>
  <c r="S172" i="2"/>
  <c r="P172" i="2"/>
  <c r="U172" i="2" s="1"/>
  <c r="O172" i="2"/>
  <c r="AR171" i="2"/>
  <c r="T171" i="2"/>
  <c r="R171" i="2"/>
  <c r="P171" i="2"/>
  <c r="O171" i="2"/>
  <c r="AS170" i="2"/>
  <c r="X170" i="2"/>
  <c r="W170" i="2"/>
  <c r="V170" i="2"/>
  <c r="U170" i="2"/>
  <c r="T170" i="2"/>
  <c r="S170" i="2"/>
  <c r="R170" i="2"/>
  <c r="P170" i="2"/>
  <c r="AQ170" i="2" s="1"/>
  <c r="O170" i="2"/>
  <c r="AR170" i="2" s="1"/>
  <c r="AO169" i="2"/>
  <c r="X169" i="2"/>
  <c r="W169" i="2"/>
  <c r="V169" i="2"/>
  <c r="T169" i="2"/>
  <c r="P169" i="2"/>
  <c r="O169" i="2"/>
  <c r="S169" i="2" s="1"/>
  <c r="AR168" i="2"/>
  <c r="AQ168" i="2"/>
  <c r="AO168" i="2"/>
  <c r="X168" i="2"/>
  <c r="V168" i="2"/>
  <c r="P168" i="2"/>
  <c r="O168" i="2"/>
  <c r="AS167" i="2"/>
  <c r="P167" i="2"/>
  <c r="O167" i="2"/>
  <c r="AS166" i="2"/>
  <c r="AR166" i="2"/>
  <c r="T166" i="2"/>
  <c r="S166" i="2"/>
  <c r="P166" i="2"/>
  <c r="U166" i="2" s="1"/>
  <c r="O166" i="2"/>
  <c r="AR165" i="2"/>
  <c r="V165" i="2"/>
  <c r="U165" i="2"/>
  <c r="T165" i="2"/>
  <c r="S165" i="2"/>
  <c r="R165" i="2"/>
  <c r="P165" i="2"/>
  <c r="O165" i="2"/>
  <c r="AS164" i="2"/>
  <c r="X164" i="2"/>
  <c r="W164" i="2"/>
  <c r="V164" i="2"/>
  <c r="U164" i="2"/>
  <c r="T164" i="2"/>
  <c r="R164" i="2"/>
  <c r="P164" i="2"/>
  <c r="AQ164" i="2" s="1"/>
  <c r="O164" i="2"/>
  <c r="AR164" i="2" s="1"/>
  <c r="AO163" i="2"/>
  <c r="X163" i="2"/>
  <c r="W163" i="2"/>
  <c r="V163" i="2"/>
  <c r="T163" i="2"/>
  <c r="P163" i="2"/>
  <c r="O163" i="2"/>
  <c r="S163" i="2" s="1"/>
  <c r="AO162" i="2"/>
  <c r="V162" i="2"/>
  <c r="P162" i="2"/>
  <c r="O162" i="2"/>
  <c r="AR162" i="2" s="1"/>
  <c r="P161" i="2"/>
  <c r="O161" i="2"/>
  <c r="AS160" i="2"/>
  <c r="AR160" i="2"/>
  <c r="T160" i="2"/>
  <c r="R160" i="2"/>
  <c r="P160" i="2"/>
  <c r="O160" i="2"/>
  <c r="P159" i="2"/>
  <c r="O159" i="2"/>
  <c r="T159" i="2" s="1"/>
  <c r="X158" i="2"/>
  <c r="W158" i="2"/>
  <c r="V158" i="2"/>
  <c r="U158" i="2"/>
  <c r="T158" i="2"/>
  <c r="S158" i="2"/>
  <c r="R158" i="2"/>
  <c r="P158" i="2"/>
  <c r="O158" i="2"/>
  <c r="AS158" i="2" s="1"/>
  <c r="AO157" i="2"/>
  <c r="X157" i="2"/>
  <c r="W157" i="2"/>
  <c r="V157" i="2"/>
  <c r="T157" i="2"/>
  <c r="P157" i="2"/>
  <c r="O157" i="2"/>
  <c r="S157" i="2" s="1"/>
  <c r="AR156" i="2"/>
  <c r="AQ156" i="2"/>
  <c r="AO156" i="2"/>
  <c r="X156" i="2"/>
  <c r="P156" i="2"/>
  <c r="O156" i="2"/>
  <c r="P155" i="2"/>
  <c r="O155" i="2"/>
  <c r="AS154" i="2"/>
  <c r="P154" i="2"/>
  <c r="O154" i="2"/>
  <c r="AR153" i="2"/>
  <c r="V153" i="2"/>
  <c r="U153" i="2"/>
  <c r="T153" i="2"/>
  <c r="S153" i="2"/>
  <c r="P153" i="2"/>
  <c r="O153" i="2"/>
  <c r="X152" i="2"/>
  <c r="W152" i="2"/>
  <c r="V152" i="2"/>
  <c r="U152" i="2"/>
  <c r="T152" i="2"/>
  <c r="R152" i="2"/>
  <c r="P152" i="2"/>
  <c r="O152" i="2"/>
  <c r="AS152" i="2" s="1"/>
  <c r="AO151" i="2"/>
  <c r="X151" i="2"/>
  <c r="W151" i="2"/>
  <c r="V151" i="2"/>
  <c r="T151" i="2"/>
  <c r="P151" i="2"/>
  <c r="O151" i="2"/>
  <c r="S151" i="2" s="1"/>
  <c r="AR150" i="2"/>
  <c r="AQ150" i="2"/>
  <c r="AO150" i="2"/>
  <c r="X150" i="2"/>
  <c r="P150" i="2"/>
  <c r="U150" i="2" s="1"/>
  <c r="O150" i="2"/>
  <c r="P149" i="2"/>
  <c r="O149" i="2"/>
  <c r="AS148" i="2"/>
  <c r="P148" i="2"/>
  <c r="O148" i="2"/>
  <c r="V147" i="2"/>
  <c r="U147" i="2"/>
  <c r="T147" i="2"/>
  <c r="S147" i="2"/>
  <c r="P147" i="2"/>
  <c r="O147" i="2"/>
  <c r="AR147" i="2" s="1"/>
  <c r="X146" i="2"/>
  <c r="W146" i="2"/>
  <c r="V146" i="2"/>
  <c r="U146" i="2"/>
  <c r="T146" i="2"/>
  <c r="R146" i="2"/>
  <c r="P146" i="2"/>
  <c r="O146" i="2"/>
  <c r="AS146" i="2" s="1"/>
  <c r="AO145" i="2"/>
  <c r="X145" i="2"/>
  <c r="W145" i="2"/>
  <c r="V145" i="2"/>
  <c r="T145" i="2"/>
  <c r="P145" i="2"/>
  <c r="U145" i="2" s="1"/>
  <c r="O145" i="2"/>
  <c r="S145" i="2" s="1"/>
  <c r="AQ144" i="2"/>
  <c r="AO144" i="2"/>
  <c r="X144" i="2"/>
  <c r="P144" i="2"/>
  <c r="U144" i="2" s="1"/>
  <c r="O144" i="2"/>
  <c r="AR144" i="2" s="1"/>
  <c r="P143" i="2"/>
  <c r="O143" i="2"/>
  <c r="AS142" i="2"/>
  <c r="P142" i="2"/>
  <c r="O142" i="2"/>
  <c r="V141" i="2"/>
  <c r="U141" i="2"/>
  <c r="T141" i="2"/>
  <c r="S141" i="2"/>
  <c r="P141" i="2"/>
  <c r="O141" i="2"/>
  <c r="AR141" i="2" s="1"/>
  <c r="X140" i="2"/>
  <c r="W140" i="2"/>
  <c r="V140" i="2"/>
  <c r="U140" i="2"/>
  <c r="T140" i="2"/>
  <c r="R140" i="2"/>
  <c r="P140" i="2"/>
  <c r="O140" i="2"/>
  <c r="AS140" i="2" s="1"/>
  <c r="AO139" i="2"/>
  <c r="X139" i="2"/>
  <c r="W139" i="2"/>
  <c r="V139" i="2"/>
  <c r="T139" i="2"/>
  <c r="P139" i="2"/>
  <c r="U139" i="2" s="1"/>
  <c r="O139" i="2"/>
  <c r="S139" i="2" s="1"/>
  <c r="AQ138" i="2"/>
  <c r="AO138" i="2"/>
  <c r="X138" i="2"/>
  <c r="P138" i="2"/>
  <c r="U138" i="2" s="1"/>
  <c r="O138" i="2"/>
  <c r="AR138" i="2" s="1"/>
  <c r="R137" i="2"/>
  <c r="P137" i="2"/>
  <c r="O137" i="2"/>
  <c r="AR136" i="2"/>
  <c r="P136" i="2"/>
  <c r="O136" i="2"/>
  <c r="AR135" i="2"/>
  <c r="X135" i="2"/>
  <c r="V135" i="2"/>
  <c r="T135" i="2"/>
  <c r="R135" i="2"/>
  <c r="P135" i="2"/>
  <c r="O135" i="2"/>
  <c r="X134" i="2"/>
  <c r="W134" i="2"/>
  <c r="V134" i="2"/>
  <c r="U134" i="2"/>
  <c r="T134" i="2"/>
  <c r="R134" i="2"/>
  <c r="P134" i="2"/>
  <c r="O134" i="2"/>
  <c r="AS134" i="2" s="1"/>
  <c r="P133" i="2"/>
  <c r="O133" i="2"/>
  <c r="T133" i="2" s="1"/>
  <c r="AQ132" i="2"/>
  <c r="P132" i="2"/>
  <c r="O132" i="2"/>
  <c r="AS131" i="2"/>
  <c r="AR131" i="2"/>
  <c r="AQ131" i="2"/>
  <c r="X131" i="2"/>
  <c r="R131" i="2"/>
  <c r="P131" i="2"/>
  <c r="O131" i="2"/>
  <c r="AS130" i="2"/>
  <c r="V130" i="2"/>
  <c r="T130" i="2"/>
  <c r="S130" i="2"/>
  <c r="P130" i="2"/>
  <c r="U130" i="2" s="1"/>
  <c r="O130" i="2"/>
  <c r="AR130" i="2" s="1"/>
  <c r="R129" i="2"/>
  <c r="P129" i="2"/>
  <c r="O129" i="2"/>
  <c r="X128" i="2"/>
  <c r="W128" i="2"/>
  <c r="V128" i="2"/>
  <c r="U128" i="2"/>
  <c r="T128" i="2"/>
  <c r="R128" i="2"/>
  <c r="P128" i="2"/>
  <c r="O128" i="2"/>
  <c r="AS128" i="2" s="1"/>
  <c r="AR127" i="2"/>
  <c r="AO127" i="2"/>
  <c r="W127" i="2"/>
  <c r="T127" i="2"/>
  <c r="P127" i="2"/>
  <c r="O127" i="2"/>
  <c r="AR126" i="2"/>
  <c r="AO126" i="2"/>
  <c r="X126" i="2"/>
  <c r="V126" i="2"/>
  <c r="P126" i="2"/>
  <c r="U126" i="2" s="1"/>
  <c r="O126" i="2"/>
  <c r="AQ126" i="2" s="1"/>
  <c r="P125" i="2"/>
  <c r="O125" i="2"/>
  <c r="P124" i="2"/>
  <c r="O124" i="2"/>
  <c r="AR123" i="2"/>
  <c r="X123" i="2"/>
  <c r="V123" i="2"/>
  <c r="T123" i="2"/>
  <c r="R123" i="2"/>
  <c r="P123" i="2"/>
  <c r="O123" i="2"/>
  <c r="X122" i="2"/>
  <c r="W122" i="2"/>
  <c r="V122" i="2"/>
  <c r="U122" i="2"/>
  <c r="T122" i="2"/>
  <c r="R122" i="2"/>
  <c r="P122" i="2"/>
  <c r="O122" i="2"/>
  <c r="AS122" i="2" s="1"/>
  <c r="T121" i="2"/>
  <c r="P121" i="2"/>
  <c r="O121" i="2"/>
  <c r="P120" i="2"/>
  <c r="O120" i="2"/>
  <c r="AS119" i="2"/>
  <c r="AR119" i="2"/>
  <c r="AQ119" i="2"/>
  <c r="X119" i="2"/>
  <c r="R119" i="2"/>
  <c r="P119" i="2"/>
  <c r="O119" i="2"/>
  <c r="AS118" i="2"/>
  <c r="T118" i="2"/>
  <c r="P118" i="2"/>
  <c r="U118" i="2" s="1"/>
  <c r="O118" i="2"/>
  <c r="AR118" i="2" s="1"/>
  <c r="S117" i="2"/>
  <c r="R117" i="2"/>
  <c r="P117" i="2"/>
  <c r="O117" i="2"/>
  <c r="X116" i="2"/>
  <c r="W116" i="2"/>
  <c r="V116" i="2"/>
  <c r="U116" i="2"/>
  <c r="T116" i="2"/>
  <c r="R116" i="2"/>
  <c r="P116" i="2"/>
  <c r="O116" i="2"/>
  <c r="AS116" i="2" s="1"/>
  <c r="AR115" i="2"/>
  <c r="AO115" i="2"/>
  <c r="W115" i="2"/>
  <c r="T115" i="2"/>
  <c r="P115" i="2"/>
  <c r="O115" i="2"/>
  <c r="AR114" i="2"/>
  <c r="AO114" i="2"/>
  <c r="X114" i="2"/>
  <c r="V114" i="2"/>
  <c r="P114" i="2"/>
  <c r="O114" i="2"/>
  <c r="AQ114" i="2" s="1"/>
  <c r="P113" i="2"/>
  <c r="O113" i="2"/>
  <c r="T113" i="2" s="1"/>
  <c r="AR112" i="2"/>
  <c r="P112" i="2"/>
  <c r="O112" i="2"/>
  <c r="AR111" i="2"/>
  <c r="X111" i="2"/>
  <c r="V111" i="2"/>
  <c r="T111" i="2"/>
  <c r="R111" i="2"/>
  <c r="P111" i="2"/>
  <c r="O111" i="2"/>
  <c r="X110" i="2"/>
  <c r="W110" i="2"/>
  <c r="V110" i="2"/>
  <c r="U110" i="2"/>
  <c r="T110" i="2"/>
  <c r="R110" i="2"/>
  <c r="P110" i="2"/>
  <c r="O110" i="2"/>
  <c r="AS110" i="2" s="1"/>
  <c r="V109" i="2"/>
  <c r="T109" i="2"/>
  <c r="P109" i="2"/>
  <c r="O109" i="2"/>
  <c r="P108" i="2"/>
  <c r="O108" i="2"/>
  <c r="AS107" i="2"/>
  <c r="AR107" i="2"/>
  <c r="AQ107" i="2"/>
  <c r="X107" i="2"/>
  <c r="R107" i="2"/>
  <c r="P107" i="2"/>
  <c r="O107" i="2"/>
  <c r="AS106" i="2"/>
  <c r="T106" i="2"/>
  <c r="P106" i="2"/>
  <c r="U106" i="2" s="1"/>
  <c r="O106" i="2"/>
  <c r="AR106" i="2" s="1"/>
  <c r="P105" i="2"/>
  <c r="O105" i="2"/>
  <c r="AO104" i="2"/>
  <c r="T104" i="2"/>
  <c r="R104" i="2"/>
  <c r="P104" i="2"/>
  <c r="O104" i="2"/>
  <c r="P103" i="2"/>
  <c r="O103" i="2"/>
  <c r="U102" i="2"/>
  <c r="P102" i="2"/>
  <c r="O102" i="2"/>
  <c r="AR102" i="2" s="1"/>
  <c r="AO101" i="2"/>
  <c r="W101" i="2"/>
  <c r="V101" i="2"/>
  <c r="U101" i="2"/>
  <c r="T101" i="2"/>
  <c r="R101" i="2"/>
  <c r="P101" i="2"/>
  <c r="O101" i="2"/>
  <c r="S101" i="2" s="1"/>
  <c r="AQ100" i="2"/>
  <c r="AO100" i="2"/>
  <c r="X100" i="2"/>
  <c r="W100" i="2"/>
  <c r="V100" i="2"/>
  <c r="T100" i="2"/>
  <c r="R100" i="2"/>
  <c r="P100" i="2"/>
  <c r="O100" i="2"/>
  <c r="U100" i="2" s="1"/>
  <c r="AS99" i="2"/>
  <c r="X99" i="2"/>
  <c r="T99" i="2"/>
  <c r="P99" i="2"/>
  <c r="AQ99" i="2" s="1"/>
  <c r="O99" i="2"/>
  <c r="W99" i="2" s="1"/>
  <c r="P98" i="2"/>
  <c r="O98" i="2"/>
  <c r="AR97" i="2"/>
  <c r="S97" i="2"/>
  <c r="P97" i="2"/>
  <c r="U97" i="2" s="1"/>
  <c r="O97" i="2"/>
  <c r="AR96" i="2"/>
  <c r="W96" i="2"/>
  <c r="U96" i="2"/>
  <c r="T96" i="2"/>
  <c r="S96" i="2"/>
  <c r="R96" i="2"/>
  <c r="P96" i="2"/>
  <c r="O96" i="2"/>
  <c r="AO95" i="2"/>
  <c r="W95" i="2"/>
  <c r="V95" i="2"/>
  <c r="U95" i="2"/>
  <c r="T95" i="2"/>
  <c r="R95" i="2"/>
  <c r="P95" i="2"/>
  <c r="O95" i="2"/>
  <c r="S95" i="2" s="1"/>
  <c r="AQ94" i="2"/>
  <c r="AO94" i="2"/>
  <c r="X94" i="2"/>
  <c r="W94" i="2"/>
  <c r="V94" i="2"/>
  <c r="T94" i="2"/>
  <c r="R94" i="2"/>
  <c r="P94" i="2"/>
  <c r="O94" i="2"/>
  <c r="U94" i="2" s="1"/>
  <c r="AS93" i="2"/>
  <c r="AO93" i="2"/>
  <c r="X93" i="2"/>
  <c r="T93" i="2"/>
  <c r="P93" i="2"/>
  <c r="AQ93" i="2" s="1"/>
  <c r="O93" i="2"/>
  <c r="W93" i="2" s="1"/>
  <c r="V92" i="2"/>
  <c r="S92" i="2"/>
  <c r="P92" i="2"/>
  <c r="O92" i="2"/>
  <c r="AR91" i="2"/>
  <c r="P91" i="2"/>
  <c r="U91" i="2" s="1"/>
  <c r="O91" i="2"/>
  <c r="AR90" i="2"/>
  <c r="W90" i="2"/>
  <c r="T90" i="2"/>
  <c r="P90" i="2"/>
  <c r="O90" i="2"/>
  <c r="AR89" i="2"/>
  <c r="AO89" i="2"/>
  <c r="W89" i="2"/>
  <c r="V89" i="2"/>
  <c r="U89" i="2"/>
  <c r="T89" i="2"/>
  <c r="P89" i="2"/>
  <c r="O89" i="2"/>
  <c r="AQ88" i="2"/>
  <c r="AO88" i="2"/>
  <c r="X88" i="2"/>
  <c r="W88" i="2"/>
  <c r="V88" i="2"/>
  <c r="T88" i="2"/>
  <c r="R88" i="2"/>
  <c r="P88" i="2"/>
  <c r="O88" i="2"/>
  <c r="U88" i="2" s="1"/>
  <c r="AS87" i="2"/>
  <c r="AQ87" i="2"/>
  <c r="X87" i="2"/>
  <c r="T87" i="2"/>
  <c r="P87" i="2"/>
  <c r="U87" i="2" s="1"/>
  <c r="O87" i="2"/>
  <c r="W87" i="2" s="1"/>
  <c r="AR86" i="2"/>
  <c r="P86" i="2"/>
  <c r="O86" i="2"/>
  <c r="AS86" i="2" s="1"/>
  <c r="AS85" i="2"/>
  <c r="AR85" i="2"/>
  <c r="X85" i="2"/>
  <c r="U85" i="2"/>
  <c r="R85" i="2"/>
  <c r="P85" i="2"/>
  <c r="O85" i="2"/>
  <c r="X84" i="2"/>
  <c r="W84" i="2"/>
  <c r="U84" i="2"/>
  <c r="T84" i="2"/>
  <c r="R84" i="2"/>
  <c r="P84" i="2"/>
  <c r="O84" i="2"/>
  <c r="AR84" i="2" s="1"/>
  <c r="U83" i="2"/>
  <c r="P83" i="2"/>
  <c r="O83" i="2"/>
  <c r="AR83" i="2" s="1"/>
  <c r="T82" i="2"/>
  <c r="R82" i="2"/>
  <c r="P82" i="2"/>
  <c r="O82" i="2"/>
  <c r="AS81" i="2"/>
  <c r="AQ81" i="2"/>
  <c r="X81" i="2"/>
  <c r="T81" i="2"/>
  <c r="P81" i="2"/>
  <c r="U81" i="2" s="1"/>
  <c r="O81" i="2"/>
  <c r="W81" i="2" s="1"/>
  <c r="AR80" i="2"/>
  <c r="P80" i="2"/>
  <c r="O80" i="2"/>
  <c r="AS80" i="2" s="1"/>
  <c r="AS79" i="2"/>
  <c r="AR79" i="2"/>
  <c r="X79" i="2"/>
  <c r="U79" i="2"/>
  <c r="R79" i="2"/>
  <c r="P79" i="2"/>
  <c r="O79" i="2"/>
  <c r="X78" i="2"/>
  <c r="W78" i="2"/>
  <c r="U78" i="2"/>
  <c r="T78" i="2"/>
  <c r="R78" i="2"/>
  <c r="P78" i="2"/>
  <c r="O78" i="2"/>
  <c r="AR78" i="2" s="1"/>
  <c r="U77" i="2"/>
  <c r="P77" i="2"/>
  <c r="O77" i="2"/>
  <c r="AR77" i="2" s="1"/>
  <c r="T76" i="2"/>
  <c r="R76" i="2"/>
  <c r="P76" i="2"/>
  <c r="O76" i="2"/>
  <c r="AS75" i="2"/>
  <c r="AQ75" i="2"/>
  <c r="X75" i="2"/>
  <c r="T75" i="2"/>
  <c r="P75" i="2"/>
  <c r="U75" i="2" s="1"/>
  <c r="O75" i="2"/>
  <c r="W75" i="2" s="1"/>
  <c r="AR74" i="2"/>
  <c r="P74" i="2"/>
  <c r="O74" i="2"/>
  <c r="AS74" i="2" s="1"/>
  <c r="AS73" i="2"/>
  <c r="AR73" i="2"/>
  <c r="X73" i="2"/>
  <c r="U73" i="2"/>
  <c r="R73" i="2"/>
  <c r="P73" i="2"/>
  <c r="O73" i="2"/>
  <c r="X72" i="2"/>
  <c r="W72" i="2"/>
  <c r="U72" i="2"/>
  <c r="T72" i="2"/>
  <c r="R72" i="2"/>
  <c r="P72" i="2"/>
  <c r="O72" i="2"/>
  <c r="AR72" i="2" s="1"/>
  <c r="U71" i="2"/>
  <c r="P71" i="2"/>
  <c r="O71" i="2"/>
  <c r="AR71" i="2" s="1"/>
  <c r="AR70" i="2"/>
  <c r="AQ70" i="2"/>
  <c r="X70" i="2"/>
  <c r="W70" i="2"/>
  <c r="V70" i="2"/>
  <c r="T70" i="2"/>
  <c r="S70" i="2"/>
  <c r="R70" i="2"/>
  <c r="P70" i="2"/>
  <c r="O70" i="2"/>
  <c r="AO70" i="2" s="1"/>
  <c r="AS69" i="2"/>
  <c r="T69" i="2"/>
  <c r="R69" i="2"/>
  <c r="P69" i="2"/>
  <c r="O69" i="2"/>
  <c r="AR68" i="2"/>
  <c r="S68" i="2"/>
  <c r="R68" i="2"/>
  <c r="P68" i="2"/>
  <c r="O68" i="2"/>
  <c r="AO68" i="2" s="1"/>
  <c r="AR67" i="2"/>
  <c r="S67" i="2"/>
  <c r="R67" i="2"/>
  <c r="P67" i="2"/>
  <c r="U67" i="2" s="1"/>
  <c r="O67" i="2"/>
  <c r="AQ66" i="2"/>
  <c r="S66" i="2"/>
  <c r="R66" i="2"/>
  <c r="P66" i="2"/>
  <c r="O66" i="2"/>
  <c r="AR65" i="2"/>
  <c r="T65" i="2"/>
  <c r="R65" i="2"/>
  <c r="P65" i="2"/>
  <c r="O65" i="2"/>
  <c r="AQ64" i="2"/>
  <c r="S64" i="2"/>
  <c r="R64" i="2"/>
  <c r="P64" i="2"/>
  <c r="O64" i="2"/>
  <c r="AR63" i="2"/>
  <c r="T63" i="2"/>
  <c r="R63" i="2"/>
  <c r="P63" i="2"/>
  <c r="O63" i="2"/>
  <c r="AR62" i="2"/>
  <c r="S62" i="2"/>
  <c r="R62" i="2"/>
  <c r="P62" i="2"/>
  <c r="O62" i="2"/>
  <c r="AO62" i="2" s="1"/>
  <c r="AR61" i="2"/>
  <c r="S61" i="2"/>
  <c r="R61" i="2"/>
  <c r="P61" i="2"/>
  <c r="U61" i="2" s="1"/>
  <c r="O61" i="2"/>
  <c r="AQ60" i="2"/>
  <c r="S60" i="2"/>
  <c r="R60" i="2"/>
  <c r="P60" i="2"/>
  <c r="O60" i="2"/>
  <c r="AR59" i="2"/>
  <c r="T59" i="2"/>
  <c r="R59" i="2"/>
  <c r="P59" i="2"/>
  <c r="O59" i="2"/>
  <c r="AQ58" i="2"/>
  <c r="S58" i="2"/>
  <c r="R58" i="2"/>
  <c r="P58" i="2"/>
  <c r="O58" i="2"/>
  <c r="AR57" i="2"/>
  <c r="T57" i="2"/>
  <c r="R57" i="2"/>
  <c r="P57" i="2"/>
  <c r="O57" i="2"/>
  <c r="AR56" i="2"/>
  <c r="X56" i="2"/>
  <c r="W56" i="2"/>
  <c r="T56" i="2"/>
  <c r="S56" i="2"/>
  <c r="P56" i="2"/>
  <c r="U56" i="2" s="1"/>
  <c r="O56" i="2"/>
  <c r="AS56" i="2" s="1"/>
  <c r="T55" i="2"/>
  <c r="P55" i="2"/>
  <c r="O55" i="2"/>
  <c r="W55" i="2" s="1"/>
  <c r="AR54" i="2"/>
  <c r="X54" i="2"/>
  <c r="W54" i="2"/>
  <c r="U54" i="2"/>
  <c r="T54" i="2"/>
  <c r="P54" i="2"/>
  <c r="V54" i="2" s="1"/>
  <c r="O54" i="2"/>
  <c r="AQ54" i="2" s="1"/>
  <c r="X53" i="2"/>
  <c r="W53" i="2"/>
  <c r="V53" i="2"/>
  <c r="U53" i="2"/>
  <c r="T53" i="2"/>
  <c r="R53" i="2"/>
  <c r="P53" i="2"/>
  <c r="O53" i="2"/>
  <c r="AQ53" i="2" s="1"/>
  <c r="AQ52" i="2"/>
  <c r="AO52" i="2"/>
  <c r="X52" i="2"/>
  <c r="W52" i="2"/>
  <c r="V52" i="2"/>
  <c r="U52" i="2"/>
  <c r="T52" i="2"/>
  <c r="S52" i="2"/>
  <c r="R52" i="2"/>
  <c r="P52" i="2"/>
  <c r="O52" i="2"/>
  <c r="AS52" i="2" s="1"/>
  <c r="AR51" i="2"/>
  <c r="AQ51" i="2"/>
  <c r="AO51" i="2"/>
  <c r="X51" i="2"/>
  <c r="W51" i="2"/>
  <c r="U51" i="2"/>
  <c r="R51" i="2"/>
  <c r="P51" i="2"/>
  <c r="O51" i="2"/>
  <c r="S51" i="2" s="1"/>
  <c r="AR50" i="2"/>
  <c r="AQ50" i="2"/>
  <c r="AO50" i="2"/>
  <c r="X50" i="2"/>
  <c r="V50" i="2"/>
  <c r="S50" i="2"/>
  <c r="P50" i="2"/>
  <c r="O50" i="2"/>
  <c r="W50" i="2" s="1"/>
  <c r="AR49" i="2"/>
  <c r="AQ49" i="2"/>
  <c r="AO49" i="2"/>
  <c r="V49" i="2"/>
  <c r="P49" i="2"/>
  <c r="U49" i="2" s="1"/>
  <c r="O49" i="2"/>
  <c r="W49" i="2" s="1"/>
  <c r="AR48" i="2"/>
  <c r="W48" i="2"/>
  <c r="P48" i="2"/>
  <c r="U48" i="2" s="1"/>
  <c r="O48" i="2"/>
  <c r="AO48" i="2" s="1"/>
  <c r="AS47" i="2"/>
  <c r="P47" i="2"/>
  <c r="U47" i="2" s="1"/>
  <c r="O47" i="2"/>
  <c r="AQ47" i="2" s="1"/>
  <c r="AQ46" i="2"/>
  <c r="AO46" i="2"/>
  <c r="S46" i="2"/>
  <c r="R46" i="2"/>
  <c r="P46" i="2"/>
  <c r="O46" i="2"/>
  <c r="AS46" i="2" s="1"/>
  <c r="AQ45" i="2"/>
  <c r="T45" i="2"/>
  <c r="R45" i="2"/>
  <c r="P45" i="2"/>
  <c r="O45" i="2"/>
  <c r="S45" i="2" s="1"/>
  <c r="AR44" i="2"/>
  <c r="X44" i="2"/>
  <c r="W44" i="2"/>
  <c r="T44" i="2"/>
  <c r="S44" i="2"/>
  <c r="P44" i="2"/>
  <c r="U44" i="2" s="1"/>
  <c r="O44" i="2"/>
  <c r="AS44" i="2" s="1"/>
  <c r="T43" i="2"/>
  <c r="P43" i="2"/>
  <c r="O43" i="2"/>
  <c r="W43" i="2" s="1"/>
  <c r="AR42" i="2"/>
  <c r="X42" i="2"/>
  <c r="W42" i="2"/>
  <c r="U42" i="2"/>
  <c r="T42" i="2"/>
  <c r="P42" i="2"/>
  <c r="V42" i="2" s="1"/>
  <c r="O42" i="2"/>
  <c r="AQ42" i="2" s="1"/>
  <c r="AS41" i="2"/>
  <c r="AO41" i="2"/>
  <c r="X41" i="2"/>
  <c r="W41" i="2"/>
  <c r="V41" i="2"/>
  <c r="U41" i="2"/>
  <c r="S41" i="2"/>
  <c r="P41" i="2"/>
  <c r="R41" i="2" s="1"/>
  <c r="O41" i="2"/>
  <c r="T41" i="2" s="1"/>
  <c r="AQ40" i="2"/>
  <c r="AO40" i="2"/>
  <c r="X40" i="2"/>
  <c r="W40" i="2"/>
  <c r="U40" i="2"/>
  <c r="P40" i="2"/>
  <c r="O40" i="2"/>
  <c r="V40" i="2" s="1"/>
  <c r="AQ39" i="2"/>
  <c r="W39" i="2"/>
  <c r="P39" i="2"/>
  <c r="U39" i="2" s="1"/>
  <c r="O39" i="2"/>
  <c r="X39" i="2" s="1"/>
  <c r="AS38" i="2"/>
  <c r="P38" i="2"/>
  <c r="AO38" i="2" s="1"/>
  <c r="O38" i="2"/>
  <c r="X38" i="2" s="1"/>
  <c r="AS37" i="2"/>
  <c r="AQ37" i="2"/>
  <c r="W37" i="2"/>
  <c r="T37" i="2"/>
  <c r="S37" i="2"/>
  <c r="P37" i="2"/>
  <c r="AO37" i="2" s="1"/>
  <c r="O37" i="2"/>
  <c r="AR37" i="2" s="1"/>
  <c r="AS36" i="2"/>
  <c r="X36" i="2"/>
  <c r="W36" i="2"/>
  <c r="U36" i="2"/>
  <c r="T36" i="2"/>
  <c r="P36" i="2"/>
  <c r="AQ36" i="2" s="1"/>
  <c r="O36" i="2"/>
  <c r="R36" i="2" s="1"/>
  <c r="AS35" i="2"/>
  <c r="AO35" i="2"/>
  <c r="X35" i="2"/>
  <c r="W35" i="2"/>
  <c r="V35" i="2"/>
  <c r="U35" i="2"/>
  <c r="S35" i="2"/>
  <c r="P35" i="2"/>
  <c r="R35" i="2" s="1"/>
  <c r="O35" i="2"/>
  <c r="T35" i="2" s="1"/>
  <c r="AQ34" i="2"/>
  <c r="AO34" i="2"/>
  <c r="X34" i="2"/>
  <c r="W34" i="2"/>
  <c r="U34" i="2"/>
  <c r="P34" i="2"/>
  <c r="O34" i="2"/>
  <c r="V34" i="2" s="1"/>
  <c r="AQ33" i="2"/>
  <c r="W33" i="2"/>
  <c r="P33" i="2"/>
  <c r="U33" i="2" s="1"/>
  <c r="O33" i="2"/>
  <c r="X33" i="2" s="1"/>
  <c r="AS32" i="2"/>
  <c r="P32" i="2"/>
  <c r="AO32" i="2" s="1"/>
  <c r="O32" i="2"/>
  <c r="X32" i="2" s="1"/>
  <c r="AS31" i="2"/>
  <c r="AQ31" i="2"/>
  <c r="W31" i="2"/>
  <c r="T31" i="2"/>
  <c r="S31" i="2"/>
  <c r="P31" i="2"/>
  <c r="AO31" i="2" s="1"/>
  <c r="O31" i="2"/>
  <c r="AR31" i="2" s="1"/>
  <c r="AS30" i="2"/>
  <c r="X30" i="2"/>
  <c r="W30" i="2"/>
  <c r="U30" i="2"/>
  <c r="T30" i="2"/>
  <c r="P30" i="2"/>
  <c r="AQ30" i="2" s="1"/>
  <c r="O30" i="2"/>
  <c r="R30" i="2" s="1"/>
  <c r="AS29" i="2"/>
  <c r="AO29" i="2"/>
  <c r="X29" i="2"/>
  <c r="W29" i="2"/>
  <c r="V29" i="2"/>
  <c r="U29" i="2"/>
  <c r="S29" i="2"/>
  <c r="P29" i="2"/>
  <c r="R29" i="2" s="1"/>
  <c r="O29" i="2"/>
  <c r="T29" i="2" s="1"/>
  <c r="AQ28" i="2"/>
  <c r="AO28" i="2"/>
  <c r="X28" i="2"/>
  <c r="W28" i="2"/>
  <c r="U28" i="2"/>
  <c r="P28" i="2"/>
  <c r="O28" i="2"/>
  <c r="V28" i="2" s="1"/>
  <c r="AQ27" i="2"/>
  <c r="W27" i="2"/>
  <c r="P27" i="2"/>
  <c r="U27" i="2" s="1"/>
  <c r="O27" i="2"/>
  <c r="X27" i="2" s="1"/>
  <c r="AS26" i="2"/>
  <c r="P26" i="2"/>
  <c r="AO26" i="2" s="1"/>
  <c r="O26" i="2"/>
  <c r="X26" i="2" s="1"/>
  <c r="AS25" i="2"/>
  <c r="AQ25" i="2"/>
  <c r="W25" i="2"/>
  <c r="T25" i="2"/>
  <c r="S25" i="2"/>
  <c r="P25" i="2"/>
  <c r="AO25" i="2" s="1"/>
  <c r="O25" i="2"/>
  <c r="AR25" i="2" s="1"/>
  <c r="AS24" i="2"/>
  <c r="X24" i="2"/>
  <c r="W24" i="2"/>
  <c r="V24" i="2"/>
  <c r="U24" i="2"/>
  <c r="T24" i="2"/>
  <c r="P24" i="2"/>
  <c r="AQ24" i="2" s="1"/>
  <c r="O24" i="2"/>
  <c r="R24" i="2" s="1"/>
  <c r="AS23" i="2"/>
  <c r="AO23" i="2"/>
  <c r="X23" i="2"/>
  <c r="W23" i="2"/>
  <c r="V23" i="2"/>
  <c r="U23" i="2"/>
  <c r="S23" i="2"/>
  <c r="P23" i="2"/>
  <c r="R23" i="2" s="1"/>
  <c r="O23" i="2"/>
  <c r="T23" i="2" s="1"/>
  <c r="AQ22" i="2"/>
  <c r="AO22" i="2"/>
  <c r="X22" i="2"/>
  <c r="W22" i="2"/>
  <c r="U22" i="2"/>
  <c r="P22" i="2"/>
  <c r="O22" i="2"/>
  <c r="V22" i="2" s="1"/>
  <c r="AQ21" i="2"/>
  <c r="P21" i="2"/>
  <c r="U21" i="2" s="1"/>
  <c r="O21" i="2"/>
  <c r="X21" i="2" s="1"/>
  <c r="AS20" i="2"/>
  <c r="P20" i="2"/>
  <c r="AO20" i="2" s="1"/>
  <c r="O20" i="2"/>
  <c r="X20" i="2" s="1"/>
  <c r="AS19" i="2"/>
  <c r="AQ19" i="2"/>
  <c r="W19" i="2"/>
  <c r="T19" i="2"/>
  <c r="S19" i="2"/>
  <c r="P19" i="2"/>
  <c r="AO19" i="2" s="1"/>
  <c r="O19" i="2"/>
  <c r="AR19" i="2" s="1"/>
  <c r="AS18" i="2"/>
  <c r="X18" i="2"/>
  <c r="W18" i="2"/>
  <c r="U18" i="2"/>
  <c r="T18" i="2"/>
  <c r="P18" i="2"/>
  <c r="AQ18" i="2" s="1"/>
  <c r="O18" i="2"/>
  <c r="R18" i="2" s="1"/>
  <c r="AS17" i="2"/>
  <c r="AO17" i="2"/>
  <c r="X17" i="2"/>
  <c r="W17" i="2"/>
  <c r="V17" i="2"/>
  <c r="U17" i="2"/>
  <c r="S17" i="2"/>
  <c r="P17" i="2"/>
  <c r="R17" i="2" s="1"/>
  <c r="O17" i="2"/>
  <c r="T17" i="2" s="1"/>
  <c r="AQ16" i="2"/>
  <c r="AO16" i="2"/>
  <c r="X16" i="2"/>
  <c r="W16" i="2"/>
  <c r="U16" i="2"/>
  <c r="P16" i="2"/>
  <c r="O16" i="2"/>
  <c r="V16" i="2" s="1"/>
  <c r="AQ15" i="2"/>
  <c r="P15" i="2"/>
  <c r="U15" i="2" s="1"/>
  <c r="O15" i="2"/>
  <c r="X15" i="2" s="1"/>
  <c r="AS14" i="2"/>
  <c r="P14" i="2"/>
  <c r="AO14" i="2" s="1"/>
  <c r="O14" i="2"/>
  <c r="X14" i="2" s="1"/>
  <c r="AS13" i="2"/>
  <c r="AQ13" i="2"/>
  <c r="W13" i="2"/>
  <c r="T13" i="2"/>
  <c r="S13" i="2"/>
  <c r="P13" i="2"/>
  <c r="AO13" i="2" s="1"/>
  <c r="O13" i="2"/>
  <c r="AR13" i="2" s="1"/>
  <c r="AS12" i="2"/>
  <c r="X12" i="2"/>
  <c r="W12" i="2"/>
  <c r="U12" i="2"/>
  <c r="T12" i="2"/>
  <c r="P12" i="2"/>
  <c r="AQ12" i="2" s="1"/>
  <c r="O12" i="2"/>
  <c r="R12" i="2" s="1"/>
  <c r="AS11" i="2"/>
  <c r="AO11" i="2"/>
  <c r="X11" i="2"/>
  <c r="W11" i="2"/>
  <c r="V11" i="2"/>
  <c r="U11" i="2"/>
  <c r="S11" i="2"/>
  <c r="P11" i="2"/>
  <c r="R11" i="2" s="1"/>
  <c r="O11" i="2"/>
  <c r="T11" i="2" s="1"/>
  <c r="AQ10" i="2"/>
  <c r="AO10" i="2"/>
  <c r="X10" i="2"/>
  <c r="W10" i="2"/>
  <c r="U10" i="2"/>
  <c r="P10" i="2"/>
  <c r="O10" i="2"/>
  <c r="V10" i="2" s="1"/>
  <c r="P9" i="2"/>
  <c r="O9" i="2"/>
  <c r="X9" i="2" s="1"/>
  <c r="AS8" i="2"/>
  <c r="P8" i="2"/>
  <c r="AO8" i="2" s="1"/>
  <c r="O8" i="2"/>
  <c r="X8" i="2" s="1"/>
  <c r="AS7" i="2"/>
  <c r="AQ7" i="2"/>
  <c r="W7" i="2"/>
  <c r="T7" i="2"/>
  <c r="S7" i="2"/>
  <c r="P7" i="2"/>
  <c r="AO7" i="2" s="1"/>
  <c r="O7" i="2"/>
  <c r="AR7" i="2" s="1"/>
  <c r="AS6" i="2"/>
  <c r="X6" i="2"/>
  <c r="W6" i="2"/>
  <c r="U6" i="2"/>
  <c r="T6" i="2"/>
  <c r="P6" i="2"/>
  <c r="AQ6" i="2" s="1"/>
  <c r="O6" i="2"/>
  <c r="R6" i="2" s="1"/>
  <c r="AS5" i="2"/>
  <c r="AO5" i="2"/>
  <c r="X5" i="2"/>
  <c r="W5" i="2"/>
  <c r="V5" i="2"/>
  <c r="U5" i="2"/>
  <c r="T5" i="2"/>
  <c r="S5" i="2"/>
  <c r="P5" i="2"/>
  <c r="R5" i="2" s="1"/>
  <c r="O5" i="2"/>
  <c r="AR5" i="2" s="1"/>
  <c r="AQ4" i="2"/>
  <c r="AO4" i="2"/>
  <c r="X4" i="2"/>
  <c r="W4" i="2"/>
  <c r="U4" i="2"/>
  <c r="P4" i="2"/>
  <c r="O4" i="2"/>
  <c r="V4" i="2" s="1"/>
  <c r="AQ3" i="2"/>
  <c r="AO3" i="2"/>
  <c r="W3" i="2"/>
  <c r="P3" i="2"/>
  <c r="U3" i="2" s="1"/>
  <c r="O3" i="2"/>
  <c r="X3" i="2" s="1"/>
  <c r="AS2" i="2"/>
  <c r="P2" i="2"/>
  <c r="AO2" i="2" s="1"/>
  <c r="O2" i="2"/>
  <c r="X2" i="2" s="1"/>
  <c r="U202" i="1"/>
  <c r="S202" i="1"/>
  <c r="R202" i="1"/>
  <c r="Q202" i="1"/>
  <c r="P202" i="1"/>
  <c r="O202" i="1"/>
  <c r="S201" i="1"/>
  <c r="R201" i="1"/>
  <c r="Q201" i="1"/>
  <c r="P201" i="1"/>
  <c r="O201" i="1"/>
  <c r="U200" i="1"/>
  <c r="S200" i="1"/>
  <c r="R200" i="1"/>
  <c r="Q200" i="1"/>
  <c r="P200" i="1"/>
  <c r="O200" i="1"/>
  <c r="U199" i="1"/>
  <c r="T199" i="1"/>
  <c r="S199" i="1"/>
  <c r="R199" i="1"/>
  <c r="Q199" i="1"/>
  <c r="P199" i="1"/>
  <c r="O199" i="1"/>
  <c r="S198" i="1"/>
  <c r="R198" i="1"/>
  <c r="Q198" i="1"/>
  <c r="P198" i="1"/>
  <c r="O198" i="1"/>
  <c r="S197" i="1"/>
  <c r="R197" i="1"/>
  <c r="Q197" i="1"/>
  <c r="P197" i="1"/>
  <c r="O197" i="1"/>
  <c r="S196" i="1"/>
  <c r="R196" i="1"/>
  <c r="Q196" i="1"/>
  <c r="P196" i="1"/>
  <c r="O196" i="1"/>
  <c r="S195" i="1"/>
  <c r="R195" i="1"/>
  <c r="Q195" i="1"/>
  <c r="P195" i="1"/>
  <c r="O195" i="1"/>
  <c r="U194" i="1"/>
  <c r="S194" i="1"/>
  <c r="R194" i="1"/>
  <c r="Q194" i="1"/>
  <c r="P194" i="1"/>
  <c r="O194" i="1"/>
  <c r="S193" i="1"/>
  <c r="R193" i="1"/>
  <c r="Q193" i="1"/>
  <c r="P193" i="1"/>
  <c r="O193" i="1"/>
  <c r="U192" i="1"/>
  <c r="S192" i="1"/>
  <c r="R192" i="1"/>
  <c r="Q192" i="1"/>
  <c r="P192" i="1"/>
  <c r="O192" i="1"/>
  <c r="S191" i="1"/>
  <c r="R191" i="1"/>
  <c r="Q191" i="1"/>
  <c r="P191" i="1"/>
  <c r="O191" i="1"/>
  <c r="U190" i="1"/>
  <c r="S190" i="1"/>
  <c r="R190" i="1"/>
  <c r="Q190" i="1"/>
  <c r="P190" i="1"/>
  <c r="O190" i="1"/>
  <c r="S189" i="1"/>
  <c r="R189" i="1"/>
  <c r="Q189" i="1"/>
  <c r="P189" i="1"/>
  <c r="O189" i="1"/>
  <c r="U188" i="1"/>
  <c r="S188" i="1"/>
  <c r="R188" i="1"/>
  <c r="Q188" i="1"/>
  <c r="P188" i="1"/>
  <c r="O188" i="1"/>
  <c r="U187" i="1"/>
  <c r="T187" i="1"/>
  <c r="S187" i="1"/>
  <c r="R187" i="1"/>
  <c r="Q187" i="1"/>
  <c r="P187" i="1"/>
  <c r="O187" i="1"/>
  <c r="S186" i="1"/>
  <c r="R186" i="1"/>
  <c r="Q186" i="1"/>
  <c r="P186" i="1"/>
  <c r="O186" i="1"/>
  <c r="U185" i="1"/>
  <c r="S185" i="1"/>
  <c r="R185" i="1"/>
  <c r="Q185" i="1"/>
  <c r="P185" i="1"/>
  <c r="O185" i="1"/>
  <c r="S184" i="1"/>
  <c r="R184" i="1"/>
  <c r="Q184" i="1"/>
  <c r="P184" i="1"/>
  <c r="O184" i="1"/>
  <c r="S183" i="1"/>
  <c r="R183" i="1"/>
  <c r="Q183" i="1"/>
  <c r="P183" i="1"/>
  <c r="O183" i="1"/>
  <c r="U182" i="1"/>
  <c r="S182" i="1"/>
  <c r="R182" i="1"/>
  <c r="Q182" i="1"/>
  <c r="P182" i="1"/>
  <c r="O182" i="1"/>
  <c r="S181" i="1"/>
  <c r="R181" i="1"/>
  <c r="Q181" i="1"/>
  <c r="P181" i="1"/>
  <c r="O181" i="1"/>
  <c r="U180" i="1"/>
  <c r="S180" i="1"/>
  <c r="R180" i="1"/>
  <c r="Q180" i="1"/>
  <c r="P180" i="1"/>
  <c r="O180" i="1"/>
  <c r="S179" i="1"/>
  <c r="R179" i="1"/>
  <c r="Q179" i="1"/>
  <c r="P179" i="1"/>
  <c r="O179" i="1"/>
  <c r="U178" i="1"/>
  <c r="S178" i="1"/>
  <c r="R178" i="1"/>
  <c r="Q178" i="1"/>
  <c r="P178" i="1"/>
  <c r="O178" i="1"/>
  <c r="S177" i="1"/>
  <c r="R177" i="1"/>
  <c r="Q177" i="1"/>
  <c r="P177" i="1"/>
  <c r="O177" i="1"/>
  <c r="U176" i="1"/>
  <c r="S176" i="1"/>
  <c r="R176" i="1"/>
  <c r="Q176" i="1"/>
  <c r="P176" i="1"/>
  <c r="O176" i="1"/>
  <c r="U175" i="1"/>
  <c r="T175" i="1"/>
  <c r="S175" i="1"/>
  <c r="R175" i="1"/>
  <c r="Q175" i="1"/>
  <c r="P175" i="1"/>
  <c r="O175" i="1"/>
  <c r="S174" i="1"/>
  <c r="R174" i="1"/>
  <c r="Q174" i="1"/>
  <c r="P174" i="1"/>
  <c r="O174" i="1"/>
  <c r="U173" i="1"/>
  <c r="S173" i="1"/>
  <c r="R173" i="1"/>
  <c r="Q173" i="1"/>
  <c r="P173" i="1"/>
  <c r="O173" i="1"/>
  <c r="S172" i="1"/>
  <c r="R172" i="1"/>
  <c r="Q172" i="1"/>
  <c r="P172" i="1"/>
  <c r="O172" i="1"/>
  <c r="S171" i="1"/>
  <c r="R171" i="1"/>
  <c r="Q171" i="1"/>
  <c r="P171" i="1"/>
  <c r="O171" i="1"/>
  <c r="U170" i="1"/>
  <c r="S170" i="1"/>
  <c r="R170" i="1"/>
  <c r="Q170" i="1"/>
  <c r="P170" i="1"/>
  <c r="O170" i="1"/>
  <c r="S169" i="1"/>
  <c r="R169" i="1"/>
  <c r="Q169" i="1"/>
  <c r="P169" i="1"/>
  <c r="O169" i="1"/>
  <c r="U168" i="1"/>
  <c r="S168" i="1"/>
  <c r="R168" i="1"/>
  <c r="Q168" i="1"/>
  <c r="P168" i="1"/>
  <c r="O168" i="1"/>
  <c r="S167" i="1"/>
  <c r="R167" i="1"/>
  <c r="Q167" i="1"/>
  <c r="P167" i="1"/>
  <c r="O167" i="1"/>
  <c r="U166" i="1"/>
  <c r="S166" i="1"/>
  <c r="R166" i="1"/>
  <c r="Q166" i="1"/>
  <c r="P166" i="1"/>
  <c r="O166" i="1"/>
  <c r="S165" i="1"/>
  <c r="R165" i="1"/>
  <c r="Q165" i="1"/>
  <c r="P165" i="1"/>
  <c r="O165" i="1"/>
  <c r="U164" i="1"/>
  <c r="S164" i="1"/>
  <c r="R164" i="1"/>
  <c r="Q164" i="1"/>
  <c r="P164" i="1"/>
  <c r="O164" i="1"/>
  <c r="U163" i="1"/>
  <c r="T163" i="1"/>
  <c r="S163" i="1"/>
  <c r="R163" i="1"/>
  <c r="Q163" i="1"/>
  <c r="P163" i="1"/>
  <c r="O163" i="1"/>
  <c r="S162" i="1"/>
  <c r="R162" i="1"/>
  <c r="Q162" i="1"/>
  <c r="P162" i="1"/>
  <c r="O162" i="1"/>
  <c r="U161" i="1"/>
  <c r="S161" i="1"/>
  <c r="R161" i="1"/>
  <c r="Q161" i="1"/>
  <c r="P161" i="1"/>
  <c r="O161" i="1"/>
  <c r="S160" i="1"/>
  <c r="R160" i="1"/>
  <c r="Q160" i="1"/>
  <c r="P160" i="1"/>
  <c r="O160" i="1"/>
  <c r="S159" i="1"/>
  <c r="R159" i="1"/>
  <c r="Q159" i="1"/>
  <c r="P159" i="1"/>
  <c r="O159" i="1"/>
  <c r="U158" i="1"/>
  <c r="S158" i="1"/>
  <c r="R158" i="1"/>
  <c r="Q158" i="1"/>
  <c r="P158" i="1"/>
  <c r="O158" i="1"/>
  <c r="S157" i="1"/>
  <c r="R157" i="1"/>
  <c r="Q157" i="1"/>
  <c r="P157" i="1"/>
  <c r="O157" i="1"/>
  <c r="U156" i="1"/>
  <c r="S156" i="1"/>
  <c r="R156" i="1"/>
  <c r="Q156" i="1"/>
  <c r="P156" i="1"/>
  <c r="O156" i="1"/>
  <c r="S155" i="1"/>
  <c r="R155" i="1"/>
  <c r="Q155" i="1"/>
  <c r="P155" i="1"/>
  <c r="O155" i="1"/>
  <c r="U154" i="1"/>
  <c r="S154" i="1"/>
  <c r="R154" i="1"/>
  <c r="Q154" i="1"/>
  <c r="P154" i="1"/>
  <c r="O154" i="1"/>
  <c r="S153" i="1"/>
  <c r="R153" i="1"/>
  <c r="Q153" i="1"/>
  <c r="P153" i="1"/>
  <c r="O153" i="1"/>
  <c r="U152" i="1"/>
  <c r="S152" i="1"/>
  <c r="R152" i="1"/>
  <c r="Q152" i="1"/>
  <c r="P152" i="1"/>
  <c r="O152" i="1"/>
  <c r="U151" i="1"/>
  <c r="T151" i="1"/>
  <c r="S151" i="1"/>
  <c r="R151" i="1"/>
  <c r="Q151" i="1"/>
  <c r="P151" i="1"/>
  <c r="O151" i="1"/>
  <c r="S150" i="1"/>
  <c r="R150" i="1"/>
  <c r="Q150" i="1"/>
  <c r="P150" i="1"/>
  <c r="O150" i="1"/>
  <c r="U149" i="1"/>
  <c r="S149" i="1"/>
  <c r="R149" i="1"/>
  <c r="Q149" i="1"/>
  <c r="P149" i="1"/>
  <c r="O149" i="1"/>
  <c r="S148" i="1"/>
  <c r="R148" i="1"/>
  <c r="Q148" i="1"/>
  <c r="P148" i="1"/>
  <c r="O148" i="1"/>
  <c r="S147" i="1"/>
  <c r="R147" i="1"/>
  <c r="Q147" i="1"/>
  <c r="P147" i="1"/>
  <c r="O147" i="1"/>
  <c r="U146" i="1"/>
  <c r="S146" i="1"/>
  <c r="R146" i="1"/>
  <c r="Q146" i="1"/>
  <c r="P146" i="1"/>
  <c r="O146" i="1"/>
  <c r="S145" i="1"/>
  <c r="R145" i="1"/>
  <c r="Q145" i="1"/>
  <c r="P145" i="1"/>
  <c r="O145" i="1"/>
  <c r="U144" i="1"/>
  <c r="S144" i="1"/>
  <c r="R144" i="1"/>
  <c r="Q144" i="1"/>
  <c r="P144" i="1"/>
  <c r="O144" i="1"/>
  <c r="S143" i="1"/>
  <c r="R143" i="1"/>
  <c r="Q143" i="1"/>
  <c r="P143" i="1"/>
  <c r="O143" i="1"/>
  <c r="U142" i="1"/>
  <c r="S142" i="1"/>
  <c r="R142" i="1"/>
  <c r="Q142" i="1"/>
  <c r="P142" i="1"/>
  <c r="O142" i="1"/>
  <c r="S141" i="1"/>
  <c r="R141" i="1"/>
  <c r="Q141" i="1"/>
  <c r="P141" i="1"/>
  <c r="O141" i="1"/>
  <c r="U140" i="1"/>
  <c r="S140" i="1"/>
  <c r="R140" i="1"/>
  <c r="Q140" i="1"/>
  <c r="P140" i="1"/>
  <c r="O140" i="1"/>
  <c r="U139" i="1"/>
  <c r="T139" i="1"/>
  <c r="S139" i="1"/>
  <c r="R139" i="1"/>
  <c r="Q139" i="1"/>
  <c r="P139" i="1"/>
  <c r="O139" i="1"/>
  <c r="S138" i="1"/>
  <c r="R138" i="1"/>
  <c r="Q138" i="1"/>
  <c r="P138" i="1"/>
  <c r="O138" i="1"/>
  <c r="U137" i="1"/>
  <c r="S137" i="1"/>
  <c r="R137" i="1"/>
  <c r="Q137" i="1"/>
  <c r="P137" i="1"/>
  <c r="O137" i="1"/>
  <c r="S136" i="1"/>
  <c r="R136" i="1"/>
  <c r="Q136" i="1"/>
  <c r="P136" i="1"/>
  <c r="O136" i="1"/>
  <c r="S135" i="1"/>
  <c r="R135" i="1"/>
  <c r="Q135" i="1"/>
  <c r="P135" i="1"/>
  <c r="O135" i="1"/>
  <c r="U134" i="1"/>
  <c r="S134" i="1"/>
  <c r="R134" i="1"/>
  <c r="Q134" i="1"/>
  <c r="P134" i="1"/>
  <c r="O134" i="1"/>
  <c r="S133" i="1"/>
  <c r="R133" i="1"/>
  <c r="Q133" i="1"/>
  <c r="P133" i="1"/>
  <c r="O133" i="1"/>
  <c r="U132" i="1"/>
  <c r="S132" i="1"/>
  <c r="R132" i="1"/>
  <c r="Q132" i="1"/>
  <c r="P132" i="1"/>
  <c r="O132" i="1"/>
  <c r="S131" i="1"/>
  <c r="R131" i="1"/>
  <c r="Q131" i="1"/>
  <c r="P131" i="1"/>
  <c r="O131" i="1"/>
  <c r="U130" i="1"/>
  <c r="S130" i="1"/>
  <c r="R130" i="1"/>
  <c r="Q130" i="1"/>
  <c r="P130" i="1"/>
  <c r="O130" i="1"/>
  <c r="S129" i="1"/>
  <c r="R129" i="1"/>
  <c r="Q129" i="1"/>
  <c r="P129" i="1"/>
  <c r="O129" i="1"/>
  <c r="U128" i="1"/>
  <c r="S128" i="1"/>
  <c r="R128" i="1"/>
  <c r="Q128" i="1"/>
  <c r="P128" i="1"/>
  <c r="O128" i="1"/>
  <c r="U127" i="1"/>
  <c r="T127" i="1"/>
  <c r="S127" i="1"/>
  <c r="R127" i="1"/>
  <c r="Q127" i="1"/>
  <c r="P127" i="1"/>
  <c r="O127" i="1"/>
  <c r="S126" i="1"/>
  <c r="R126" i="1"/>
  <c r="Q126" i="1"/>
  <c r="P126" i="1"/>
  <c r="O126" i="1"/>
  <c r="U125" i="1"/>
  <c r="S125" i="1"/>
  <c r="R125" i="1"/>
  <c r="Q125" i="1"/>
  <c r="P125" i="1"/>
  <c r="O125" i="1"/>
  <c r="S124" i="1"/>
  <c r="R124" i="1"/>
  <c r="Q124" i="1"/>
  <c r="P124" i="1"/>
  <c r="O124" i="1"/>
  <c r="S123" i="1"/>
  <c r="R123" i="1"/>
  <c r="Q123" i="1"/>
  <c r="P123" i="1"/>
  <c r="O123" i="1"/>
  <c r="U122" i="1"/>
  <c r="S122" i="1"/>
  <c r="R122" i="1"/>
  <c r="Q122" i="1"/>
  <c r="P122" i="1"/>
  <c r="O122" i="1"/>
  <c r="S121" i="1"/>
  <c r="R121" i="1"/>
  <c r="Q121" i="1"/>
  <c r="P121" i="1"/>
  <c r="O121" i="1"/>
  <c r="U120" i="1"/>
  <c r="S120" i="1"/>
  <c r="R120" i="1"/>
  <c r="Q120" i="1"/>
  <c r="P120" i="1"/>
  <c r="O120" i="1"/>
  <c r="S119" i="1"/>
  <c r="R119" i="1"/>
  <c r="Q119" i="1"/>
  <c r="P119" i="1"/>
  <c r="O119" i="1"/>
  <c r="U118" i="1"/>
  <c r="S118" i="1"/>
  <c r="R118" i="1"/>
  <c r="Q118" i="1"/>
  <c r="P118" i="1"/>
  <c r="O118" i="1"/>
  <c r="S117" i="1"/>
  <c r="R117" i="1"/>
  <c r="Q117" i="1"/>
  <c r="P117" i="1"/>
  <c r="O117" i="1"/>
  <c r="U116" i="1"/>
  <c r="S116" i="1"/>
  <c r="R116" i="1"/>
  <c r="Q116" i="1"/>
  <c r="P116" i="1"/>
  <c r="O116" i="1"/>
  <c r="U115" i="1"/>
  <c r="T115" i="1"/>
  <c r="S115" i="1"/>
  <c r="R115" i="1"/>
  <c r="Q115" i="1"/>
  <c r="P115" i="1"/>
  <c r="O115" i="1"/>
  <c r="S114" i="1"/>
  <c r="R114" i="1"/>
  <c r="Q114" i="1"/>
  <c r="P114" i="1"/>
  <c r="O114" i="1"/>
  <c r="U113" i="1"/>
  <c r="S113" i="1"/>
  <c r="R113" i="1"/>
  <c r="Q113" i="1"/>
  <c r="P113" i="1"/>
  <c r="O113" i="1"/>
  <c r="S112" i="1"/>
  <c r="R112" i="1"/>
  <c r="Q112" i="1"/>
  <c r="P112" i="1"/>
  <c r="O112" i="1"/>
  <c r="S111" i="1"/>
  <c r="R111" i="1"/>
  <c r="Q111" i="1"/>
  <c r="P111" i="1"/>
  <c r="O111" i="1"/>
  <c r="U110" i="1"/>
  <c r="S110" i="1"/>
  <c r="R110" i="1"/>
  <c r="Q110" i="1"/>
  <c r="P110" i="1"/>
  <c r="O110" i="1"/>
  <c r="S109" i="1"/>
  <c r="R109" i="1"/>
  <c r="Q109" i="1"/>
  <c r="P109" i="1"/>
  <c r="O109" i="1"/>
  <c r="U108" i="1"/>
  <c r="S108" i="1"/>
  <c r="R108" i="1"/>
  <c r="Q108" i="1"/>
  <c r="P108" i="1"/>
  <c r="O108" i="1"/>
  <c r="S107" i="1"/>
  <c r="R107" i="1"/>
  <c r="Q107" i="1"/>
  <c r="P107" i="1"/>
  <c r="O107" i="1"/>
  <c r="U106" i="1"/>
  <c r="S106" i="1"/>
  <c r="R106" i="1"/>
  <c r="Q106" i="1"/>
  <c r="P106" i="1"/>
  <c r="O106" i="1"/>
  <c r="S105" i="1"/>
  <c r="R105" i="1"/>
  <c r="Q105" i="1"/>
  <c r="P105" i="1"/>
  <c r="O105" i="1"/>
  <c r="U104" i="1"/>
  <c r="S104" i="1"/>
  <c r="R104" i="1"/>
  <c r="Q104" i="1"/>
  <c r="P104" i="1"/>
  <c r="O104" i="1"/>
  <c r="U103" i="1"/>
  <c r="T103" i="1"/>
  <c r="S103" i="1"/>
  <c r="R103" i="1"/>
  <c r="Q103" i="1"/>
  <c r="P103" i="1"/>
  <c r="O103" i="1"/>
  <c r="S102" i="1"/>
  <c r="R102" i="1"/>
  <c r="Q102" i="1"/>
  <c r="P102" i="1"/>
  <c r="O102" i="1"/>
  <c r="U101" i="1"/>
  <c r="T101" i="1"/>
  <c r="S101" i="1"/>
  <c r="R101" i="1"/>
  <c r="Q101" i="1"/>
  <c r="P101" i="1"/>
  <c r="O101" i="1"/>
  <c r="S100" i="1"/>
  <c r="R100" i="1"/>
  <c r="Q100" i="1"/>
  <c r="P100" i="1"/>
  <c r="O100" i="1"/>
  <c r="S99" i="1"/>
  <c r="R99" i="1"/>
  <c r="Q99" i="1"/>
  <c r="P99" i="1"/>
  <c r="O99" i="1"/>
  <c r="U98" i="1"/>
  <c r="S98" i="1"/>
  <c r="R98" i="1"/>
  <c r="Q98" i="1"/>
  <c r="P98" i="1"/>
  <c r="O98" i="1"/>
  <c r="S97" i="1"/>
  <c r="R97" i="1"/>
  <c r="Q97" i="1"/>
  <c r="P97" i="1"/>
  <c r="O97" i="1"/>
  <c r="U96" i="1"/>
  <c r="S96" i="1"/>
  <c r="R96" i="1"/>
  <c r="Q96" i="1"/>
  <c r="P96" i="1"/>
  <c r="O96" i="1"/>
  <c r="S95" i="1"/>
  <c r="R95" i="1"/>
  <c r="Q95" i="1"/>
  <c r="P95" i="1"/>
  <c r="O95" i="1"/>
  <c r="U94" i="1"/>
  <c r="S94" i="1"/>
  <c r="R94" i="1"/>
  <c r="Q94" i="1"/>
  <c r="P94" i="1"/>
  <c r="O94" i="1"/>
  <c r="S93" i="1"/>
  <c r="R93" i="1"/>
  <c r="Q93" i="1"/>
  <c r="P93" i="1"/>
  <c r="O93" i="1"/>
  <c r="U92" i="1"/>
  <c r="S92" i="1"/>
  <c r="R92" i="1"/>
  <c r="Q92" i="1"/>
  <c r="P92" i="1"/>
  <c r="O92" i="1"/>
  <c r="U91" i="1"/>
  <c r="T91" i="1"/>
  <c r="S91" i="1"/>
  <c r="R91" i="1"/>
  <c r="Q91" i="1"/>
  <c r="P91" i="1"/>
  <c r="O91" i="1"/>
  <c r="D91" i="1"/>
  <c r="U195" i="1" s="1"/>
  <c r="S90" i="1"/>
  <c r="R90" i="1"/>
  <c r="Q90" i="1"/>
  <c r="P90" i="1"/>
  <c r="O90" i="1"/>
  <c r="U89" i="1"/>
  <c r="S89" i="1"/>
  <c r="R89" i="1"/>
  <c r="Q89" i="1"/>
  <c r="P89" i="1"/>
  <c r="O89" i="1"/>
  <c r="U88" i="1"/>
  <c r="S88" i="1"/>
  <c r="R88" i="1"/>
  <c r="Q88" i="1"/>
  <c r="P88" i="1"/>
  <c r="O88" i="1"/>
  <c r="U87" i="1"/>
  <c r="S87" i="1"/>
  <c r="R87" i="1"/>
  <c r="Q87" i="1"/>
  <c r="P87" i="1"/>
  <c r="O87" i="1"/>
  <c r="U86" i="1"/>
  <c r="T86" i="1"/>
  <c r="S86" i="1"/>
  <c r="R86" i="1"/>
  <c r="Q86" i="1"/>
  <c r="P86" i="1"/>
  <c r="O86" i="1"/>
  <c r="U85" i="1"/>
  <c r="S85" i="1"/>
  <c r="R85" i="1"/>
  <c r="Q85" i="1"/>
  <c r="P85" i="1"/>
  <c r="O85" i="1"/>
  <c r="U84" i="1"/>
  <c r="T84" i="1"/>
  <c r="S84" i="1"/>
  <c r="R84" i="1"/>
  <c r="Q84" i="1"/>
  <c r="P84" i="1"/>
  <c r="O84" i="1"/>
  <c r="S83" i="1"/>
  <c r="R83" i="1"/>
  <c r="Q83" i="1"/>
  <c r="P83" i="1"/>
  <c r="O83" i="1"/>
  <c r="S82" i="1"/>
  <c r="R82" i="1"/>
  <c r="Q82" i="1"/>
  <c r="P82" i="1"/>
  <c r="O82" i="1"/>
  <c r="U81" i="1"/>
  <c r="S81" i="1"/>
  <c r="R81" i="1"/>
  <c r="Q81" i="1"/>
  <c r="P81" i="1"/>
  <c r="O81" i="1"/>
  <c r="S80" i="1"/>
  <c r="R80" i="1"/>
  <c r="Q80" i="1"/>
  <c r="P80" i="1"/>
  <c r="O80" i="1"/>
  <c r="U79" i="1"/>
  <c r="S79" i="1"/>
  <c r="R79" i="1"/>
  <c r="Q79" i="1"/>
  <c r="P79" i="1"/>
  <c r="O79" i="1"/>
  <c r="S78" i="1"/>
  <c r="R78" i="1"/>
  <c r="Q78" i="1"/>
  <c r="P78" i="1"/>
  <c r="O78" i="1"/>
  <c r="U77" i="1"/>
  <c r="S77" i="1"/>
  <c r="R77" i="1"/>
  <c r="Q77" i="1"/>
  <c r="P77" i="1"/>
  <c r="O77" i="1"/>
  <c r="U76" i="1"/>
  <c r="S76" i="1"/>
  <c r="R76" i="1"/>
  <c r="Q76" i="1"/>
  <c r="P76" i="1"/>
  <c r="O76" i="1"/>
  <c r="D76" i="1"/>
  <c r="T202" i="1" s="1"/>
  <c r="U75" i="1"/>
  <c r="S75" i="1"/>
  <c r="R75" i="1"/>
  <c r="Q75" i="1"/>
  <c r="P75" i="1"/>
  <c r="O75" i="1"/>
  <c r="U74" i="1"/>
  <c r="S74" i="1"/>
  <c r="R74" i="1"/>
  <c r="Q74" i="1"/>
  <c r="P74" i="1"/>
  <c r="O74" i="1"/>
  <c r="U73" i="1"/>
  <c r="S73" i="1"/>
  <c r="R73" i="1"/>
  <c r="Q73" i="1"/>
  <c r="P73" i="1"/>
  <c r="O73" i="1"/>
  <c r="U72" i="1"/>
  <c r="S72" i="1"/>
  <c r="R72" i="1"/>
  <c r="Q72" i="1"/>
  <c r="P72" i="1"/>
  <c r="O72" i="1"/>
  <c r="U71" i="1"/>
  <c r="S71" i="1"/>
  <c r="R71" i="1"/>
  <c r="Q71" i="1"/>
  <c r="P71" i="1"/>
  <c r="O71" i="1"/>
  <c r="U70" i="1"/>
  <c r="S70" i="1"/>
  <c r="R70" i="1"/>
  <c r="Q70" i="1"/>
  <c r="P70" i="1"/>
  <c r="O70" i="1"/>
  <c r="U69" i="1"/>
  <c r="T69" i="1"/>
  <c r="S69" i="1"/>
  <c r="R69" i="1"/>
  <c r="Q69" i="1"/>
  <c r="P69" i="1"/>
  <c r="O69" i="1"/>
  <c r="U68" i="1"/>
  <c r="S68" i="1"/>
  <c r="R68" i="1"/>
  <c r="Q68" i="1"/>
  <c r="P68" i="1"/>
  <c r="O68" i="1"/>
  <c r="U67" i="1"/>
  <c r="T67" i="1"/>
  <c r="S67" i="1"/>
  <c r="R67" i="1"/>
  <c r="Q67" i="1"/>
  <c r="P67" i="1"/>
  <c r="O67" i="1"/>
  <c r="U66" i="1"/>
  <c r="S66" i="1"/>
  <c r="R66" i="1"/>
  <c r="Q66" i="1"/>
  <c r="P66" i="1"/>
  <c r="O66" i="1"/>
  <c r="U65" i="1"/>
  <c r="T65" i="1"/>
  <c r="S65" i="1"/>
  <c r="R65" i="1"/>
  <c r="Q65" i="1"/>
  <c r="P65" i="1"/>
  <c r="O65" i="1"/>
  <c r="U64" i="1"/>
  <c r="S64" i="1"/>
  <c r="R64" i="1"/>
  <c r="Q64" i="1"/>
  <c r="P64" i="1"/>
  <c r="O64" i="1"/>
  <c r="U63" i="1"/>
  <c r="S63" i="1"/>
  <c r="R63" i="1"/>
  <c r="Q63" i="1"/>
  <c r="P63" i="1"/>
  <c r="O63" i="1"/>
  <c r="U62" i="1"/>
  <c r="S62" i="1"/>
  <c r="R62" i="1"/>
  <c r="Q62" i="1"/>
  <c r="P62" i="1"/>
  <c r="O62" i="1"/>
  <c r="U61" i="1"/>
  <c r="S61" i="1"/>
  <c r="R61" i="1"/>
  <c r="Q61" i="1"/>
  <c r="P61" i="1"/>
  <c r="O61" i="1"/>
  <c r="U60" i="1"/>
  <c r="S60" i="1"/>
  <c r="R60" i="1"/>
  <c r="Q60" i="1"/>
  <c r="P60" i="1"/>
  <c r="O60" i="1"/>
  <c r="U59" i="1"/>
  <c r="S59" i="1"/>
  <c r="R59" i="1"/>
  <c r="Q59" i="1"/>
  <c r="P59" i="1"/>
  <c r="O59" i="1"/>
  <c r="U58" i="1"/>
  <c r="S58" i="1"/>
  <c r="R58" i="1"/>
  <c r="Q58" i="1"/>
  <c r="P58" i="1"/>
  <c r="O58" i="1"/>
  <c r="U57" i="1"/>
  <c r="T57" i="1"/>
  <c r="S57" i="1"/>
  <c r="R57" i="1"/>
  <c r="Q57" i="1"/>
  <c r="P57" i="1"/>
  <c r="O57" i="1"/>
  <c r="U56" i="1"/>
  <c r="S56" i="1"/>
  <c r="R56" i="1"/>
  <c r="Q56" i="1"/>
  <c r="P56" i="1"/>
  <c r="O56" i="1"/>
  <c r="U55" i="1"/>
  <c r="T55" i="1"/>
  <c r="S55" i="1"/>
  <c r="R55" i="1"/>
  <c r="Q55" i="1"/>
  <c r="P55" i="1"/>
  <c r="O55" i="1"/>
  <c r="U54" i="1"/>
  <c r="S54" i="1"/>
  <c r="R54" i="1"/>
  <c r="Q54" i="1"/>
  <c r="P54" i="1"/>
  <c r="O54" i="1"/>
  <c r="U53" i="1"/>
  <c r="T53" i="1"/>
  <c r="S53" i="1"/>
  <c r="R53" i="1"/>
  <c r="Q53" i="1"/>
  <c r="P53" i="1"/>
  <c r="O53" i="1"/>
  <c r="U52" i="1"/>
  <c r="T52" i="1"/>
  <c r="S52" i="1"/>
  <c r="R52" i="1"/>
  <c r="Q52" i="1"/>
  <c r="P52" i="1"/>
  <c r="O52" i="1"/>
  <c r="U51" i="1"/>
  <c r="T51" i="1"/>
  <c r="S51" i="1"/>
  <c r="R51" i="1"/>
  <c r="Q51" i="1"/>
  <c r="P51" i="1"/>
  <c r="O51" i="1"/>
  <c r="U50" i="1"/>
  <c r="T50" i="1"/>
  <c r="S50" i="1"/>
  <c r="R50" i="1"/>
  <c r="Q50" i="1"/>
  <c r="P50" i="1"/>
  <c r="O50" i="1"/>
  <c r="U49" i="1"/>
  <c r="T49" i="1"/>
  <c r="S49" i="1"/>
  <c r="R49" i="1"/>
  <c r="Q49" i="1"/>
  <c r="P49" i="1"/>
  <c r="O49" i="1"/>
  <c r="U48" i="1"/>
  <c r="T48" i="1"/>
  <c r="S48" i="1"/>
  <c r="R48" i="1"/>
  <c r="Q48" i="1"/>
  <c r="P48" i="1"/>
  <c r="O48" i="1"/>
  <c r="U47" i="1"/>
  <c r="T47" i="1"/>
  <c r="S47" i="1"/>
  <c r="R47" i="1"/>
  <c r="Q47" i="1"/>
  <c r="P47" i="1"/>
  <c r="O47" i="1"/>
  <c r="U46" i="1"/>
  <c r="T46" i="1"/>
  <c r="S46" i="1"/>
  <c r="R46" i="1"/>
  <c r="Q46" i="1"/>
  <c r="P46" i="1"/>
  <c r="O46" i="1"/>
  <c r="U45" i="1"/>
  <c r="T45" i="1"/>
  <c r="S45" i="1"/>
  <c r="R45" i="1"/>
  <c r="Q45" i="1"/>
  <c r="P45" i="1"/>
  <c r="O45" i="1"/>
  <c r="U44" i="1"/>
  <c r="T44" i="1"/>
  <c r="S44" i="1"/>
  <c r="R44" i="1"/>
  <c r="Q44" i="1"/>
  <c r="P44" i="1"/>
  <c r="O44" i="1"/>
  <c r="U43" i="1"/>
  <c r="T43" i="1"/>
  <c r="S43" i="1"/>
  <c r="R43" i="1"/>
  <c r="Q43" i="1"/>
  <c r="P43" i="1"/>
  <c r="O43" i="1"/>
  <c r="U42" i="1"/>
  <c r="T42" i="1"/>
  <c r="S42" i="1"/>
  <c r="R42" i="1"/>
  <c r="Q42" i="1"/>
  <c r="P42" i="1"/>
  <c r="O42" i="1"/>
  <c r="U41" i="1"/>
  <c r="T41" i="1"/>
  <c r="S41" i="1"/>
  <c r="R41" i="1"/>
  <c r="Q41" i="1"/>
  <c r="P41" i="1"/>
  <c r="O41" i="1"/>
  <c r="U40" i="1"/>
  <c r="T40" i="1"/>
  <c r="S40" i="1"/>
  <c r="R40" i="1"/>
  <c r="Q40" i="1"/>
  <c r="P40" i="1"/>
  <c r="O40" i="1"/>
  <c r="U39" i="1"/>
  <c r="T39" i="1"/>
  <c r="S39" i="1"/>
  <c r="R39" i="1"/>
  <c r="Q39" i="1"/>
  <c r="P39" i="1"/>
  <c r="O39" i="1"/>
  <c r="U38" i="1"/>
  <c r="T38" i="1"/>
  <c r="S38" i="1"/>
  <c r="R38" i="1"/>
  <c r="Q38" i="1"/>
  <c r="P38" i="1"/>
  <c r="O38" i="1"/>
  <c r="U37" i="1"/>
  <c r="T37" i="1"/>
  <c r="S37" i="1"/>
  <c r="R37" i="1"/>
  <c r="Q37" i="1"/>
  <c r="P37" i="1"/>
  <c r="O37" i="1"/>
  <c r="U36" i="1"/>
  <c r="T36" i="1"/>
  <c r="S36" i="1"/>
  <c r="R36" i="1"/>
  <c r="Q36" i="1"/>
  <c r="P36" i="1"/>
  <c r="O36" i="1"/>
  <c r="U35" i="1"/>
  <c r="T35" i="1"/>
  <c r="S35" i="1"/>
  <c r="R35" i="1"/>
  <c r="Q35" i="1"/>
  <c r="P35" i="1"/>
  <c r="O35" i="1"/>
  <c r="U34" i="1"/>
  <c r="T34" i="1"/>
  <c r="S34" i="1"/>
  <c r="R34" i="1"/>
  <c r="Q34" i="1"/>
  <c r="P34" i="1"/>
  <c r="O34" i="1"/>
  <c r="U33" i="1"/>
  <c r="T33" i="1"/>
  <c r="S33" i="1"/>
  <c r="R33" i="1"/>
  <c r="Q33" i="1"/>
  <c r="P33" i="1"/>
  <c r="O33" i="1"/>
  <c r="U32" i="1"/>
  <c r="T32" i="1"/>
  <c r="S32" i="1"/>
  <c r="R32" i="1"/>
  <c r="Q32" i="1"/>
  <c r="P32" i="1"/>
  <c r="O32" i="1"/>
  <c r="U31" i="1"/>
  <c r="T31" i="1"/>
  <c r="S31" i="1"/>
  <c r="R31" i="1"/>
  <c r="Q31" i="1"/>
  <c r="P31" i="1"/>
  <c r="O31" i="1"/>
  <c r="U30" i="1"/>
  <c r="T30" i="1"/>
  <c r="S30" i="1"/>
  <c r="R30" i="1"/>
  <c r="Q30" i="1"/>
  <c r="P30" i="1"/>
  <c r="O30" i="1"/>
  <c r="U29" i="1"/>
  <c r="T29" i="1"/>
  <c r="S29" i="1"/>
  <c r="R29" i="1"/>
  <c r="Q29" i="1"/>
  <c r="P29" i="1"/>
  <c r="O29" i="1"/>
  <c r="U28" i="1"/>
  <c r="T28" i="1"/>
  <c r="S28" i="1"/>
  <c r="R28" i="1"/>
  <c r="Q28" i="1"/>
  <c r="P28" i="1"/>
  <c r="O28" i="1"/>
  <c r="U27" i="1"/>
  <c r="T27" i="1"/>
  <c r="S27" i="1"/>
  <c r="R27" i="1"/>
  <c r="Q27" i="1"/>
  <c r="P27" i="1"/>
  <c r="O27" i="1"/>
  <c r="U26" i="1"/>
  <c r="T26" i="1"/>
  <c r="S26" i="1"/>
  <c r="R26" i="1"/>
  <c r="Q26" i="1"/>
  <c r="P26" i="1"/>
  <c r="O26" i="1"/>
  <c r="U25" i="1"/>
  <c r="T25" i="1"/>
  <c r="S25" i="1"/>
  <c r="R25" i="1"/>
  <c r="Q25" i="1"/>
  <c r="P25" i="1"/>
  <c r="O25" i="1"/>
  <c r="U24" i="1"/>
  <c r="T24" i="1"/>
  <c r="S24" i="1"/>
  <c r="R24" i="1"/>
  <c r="Q24" i="1"/>
  <c r="P24" i="1"/>
  <c r="O24" i="1"/>
  <c r="U23" i="1"/>
  <c r="T23" i="1"/>
  <c r="S23" i="1"/>
  <c r="R23" i="1"/>
  <c r="Q23" i="1"/>
  <c r="P23" i="1"/>
  <c r="O23" i="1"/>
  <c r="U22" i="1"/>
  <c r="T22" i="1"/>
  <c r="S22" i="1"/>
  <c r="R22" i="1"/>
  <c r="Q22" i="1"/>
  <c r="P22" i="1"/>
  <c r="O22" i="1"/>
  <c r="U21" i="1"/>
  <c r="T21" i="1"/>
  <c r="S21" i="1"/>
  <c r="R21" i="1"/>
  <c r="Q21" i="1"/>
  <c r="P21" i="1"/>
  <c r="O21" i="1"/>
  <c r="U20" i="1"/>
  <c r="T20" i="1"/>
  <c r="S20" i="1"/>
  <c r="R20" i="1"/>
  <c r="Q20" i="1"/>
  <c r="P20" i="1"/>
  <c r="O20" i="1"/>
  <c r="U19" i="1"/>
  <c r="T19" i="1"/>
  <c r="S19" i="1"/>
  <c r="R19" i="1"/>
  <c r="Q19" i="1"/>
  <c r="P19" i="1"/>
  <c r="O19" i="1"/>
  <c r="U18" i="1"/>
  <c r="T18" i="1"/>
  <c r="S18" i="1"/>
  <c r="R18" i="1"/>
  <c r="Q18" i="1"/>
  <c r="P18" i="1"/>
  <c r="O18" i="1"/>
  <c r="U17" i="1"/>
  <c r="T17" i="1"/>
  <c r="S17" i="1"/>
  <c r="R17" i="1"/>
  <c r="Q17" i="1"/>
  <c r="P17" i="1"/>
  <c r="O17" i="1"/>
  <c r="U16" i="1"/>
  <c r="T16" i="1"/>
  <c r="S16" i="1"/>
  <c r="R16" i="1"/>
  <c r="Q16" i="1"/>
  <c r="P16" i="1"/>
  <c r="O16" i="1"/>
  <c r="U15" i="1"/>
  <c r="T15" i="1"/>
  <c r="S15" i="1"/>
  <c r="R15" i="1"/>
  <c r="Q15" i="1"/>
  <c r="P15" i="1"/>
  <c r="O15" i="1"/>
  <c r="U14" i="1"/>
  <c r="T14" i="1"/>
  <c r="S14" i="1"/>
  <c r="R14" i="1"/>
  <c r="Q14" i="1"/>
  <c r="P14" i="1"/>
  <c r="O14" i="1"/>
  <c r="U13" i="1"/>
  <c r="T13" i="1"/>
  <c r="S13" i="1"/>
  <c r="R13" i="1"/>
  <c r="Q13" i="1"/>
  <c r="P13" i="1"/>
  <c r="O13" i="1"/>
  <c r="U12" i="1"/>
  <c r="T12" i="1"/>
  <c r="S12" i="1"/>
  <c r="R12" i="1"/>
  <c r="Q12" i="1"/>
  <c r="P12" i="1"/>
  <c r="O12" i="1"/>
  <c r="U11" i="1"/>
  <c r="T11" i="1"/>
  <c r="S11" i="1"/>
  <c r="R11" i="1"/>
  <c r="Q11" i="1"/>
  <c r="P11" i="1"/>
  <c r="O11" i="1"/>
  <c r="U10" i="1"/>
  <c r="T10" i="1"/>
  <c r="S10" i="1"/>
  <c r="R10" i="1"/>
  <c r="Q10" i="1"/>
  <c r="P10" i="1"/>
  <c r="O10" i="1"/>
  <c r="U9" i="1"/>
  <c r="T9" i="1"/>
  <c r="S9" i="1"/>
  <c r="R9" i="1"/>
  <c r="Q9" i="1"/>
  <c r="P9" i="1"/>
  <c r="O9" i="1"/>
  <c r="U8" i="1"/>
  <c r="T8" i="1"/>
  <c r="S8" i="1"/>
  <c r="R8" i="1"/>
  <c r="Q8" i="1"/>
  <c r="P8" i="1"/>
  <c r="O8" i="1"/>
  <c r="U7" i="1"/>
  <c r="T7" i="1"/>
  <c r="S7" i="1"/>
  <c r="R7" i="1"/>
  <c r="Q7" i="1"/>
  <c r="P7" i="1"/>
  <c r="O7" i="1"/>
  <c r="U6" i="1"/>
  <c r="T6" i="1"/>
  <c r="S6" i="1"/>
  <c r="R6" i="1"/>
  <c r="Q6" i="1"/>
  <c r="P6" i="1"/>
  <c r="O6" i="1"/>
  <c r="U5" i="1"/>
  <c r="T5" i="1"/>
  <c r="S5" i="1"/>
  <c r="R5" i="1"/>
  <c r="Q5" i="1"/>
  <c r="P5" i="1"/>
  <c r="O5" i="1"/>
  <c r="U4" i="1"/>
  <c r="T4" i="1"/>
  <c r="S4" i="1"/>
  <c r="R4" i="1"/>
  <c r="Q4" i="1"/>
  <c r="P4" i="1"/>
  <c r="O4" i="1"/>
  <c r="U3" i="1"/>
  <c r="T3" i="1"/>
  <c r="S3" i="1"/>
  <c r="R3" i="1"/>
  <c r="Q3" i="1"/>
  <c r="P3" i="1"/>
  <c r="O3" i="1"/>
  <c r="U2" i="1"/>
  <c r="T2" i="1"/>
  <c r="S2" i="1"/>
  <c r="R2" i="1"/>
  <c r="Q2" i="1"/>
  <c r="P2" i="1"/>
  <c r="O2" i="1"/>
  <c r="F6" i="10"/>
  <c r="E6" i="10"/>
  <c r="D6" i="10"/>
  <c r="C6" i="10"/>
  <c r="B6" i="10"/>
  <c r="F5" i="10"/>
  <c r="E5" i="10"/>
  <c r="D5" i="10"/>
  <c r="C5" i="10"/>
  <c r="B5" i="10"/>
  <c r="F4" i="10"/>
  <c r="E4" i="10"/>
  <c r="D4" i="10"/>
  <c r="C4" i="10"/>
  <c r="B4" i="10"/>
  <c r="F3" i="10"/>
  <c r="E3" i="10"/>
  <c r="D3" i="10"/>
  <c r="C3" i="10"/>
  <c r="B3" i="10"/>
  <c r="F2" i="10"/>
  <c r="E2" i="10"/>
  <c r="D2" i="10"/>
  <c r="C2" i="10"/>
  <c r="B2" i="10"/>
  <c r="AQ9" i="2" l="1"/>
  <c r="U9" i="2"/>
  <c r="W9" i="2"/>
  <c r="AO9" i="2"/>
  <c r="W28" i="17"/>
  <c r="R17" i="17"/>
  <c r="AG28" i="17"/>
  <c r="AJ27" i="17"/>
  <c r="Q6" i="17"/>
  <c r="V18" i="17"/>
  <c r="X28" i="17"/>
  <c r="AI15" i="17"/>
  <c r="AJ25" i="17"/>
  <c r="AJ14" i="17"/>
  <c r="AA16" i="17"/>
  <c r="M18" i="17"/>
  <c r="AO28" i="17"/>
  <c r="AI14" i="17"/>
  <c r="W18" i="17"/>
  <c r="AI24" i="17"/>
  <c r="Q15" i="17"/>
  <c r="AQ28" i="17"/>
  <c r="AG18" i="17"/>
  <c r="M28" i="17"/>
  <c r="AN27" i="17"/>
  <c r="R16" i="17"/>
  <c r="AH18" i="17"/>
  <c r="AI25" i="17"/>
  <c r="AA15" i="17"/>
  <c r="AJ15" i="17"/>
  <c r="AE26" i="17"/>
  <c r="AJ26" i="17" s="1"/>
  <c r="AF29" i="16"/>
  <c r="Q5" i="16"/>
  <c r="AI14" i="16"/>
  <c r="Y26" i="16"/>
  <c r="R26" i="16"/>
  <c r="AF17" i="16"/>
  <c r="AA25" i="16"/>
  <c r="P5" i="16"/>
  <c r="M18" i="16"/>
  <c r="AI25" i="16"/>
  <c r="AE18" i="16"/>
  <c r="AF18" i="16"/>
  <c r="AJ15" i="16"/>
  <c r="V28" i="16"/>
  <c r="V29" i="16" s="1"/>
  <c r="Q6" i="16"/>
  <c r="R6" i="16" s="1"/>
  <c r="AI15" i="16"/>
  <c r="AJ26" i="16"/>
  <c r="AO27" i="16"/>
  <c r="P6" i="16"/>
  <c r="O18" i="16"/>
  <c r="R16" i="16"/>
  <c r="AJ25" i="16"/>
  <c r="N18" i="16"/>
  <c r="AN26" i="16"/>
  <c r="AN29" i="16" s="1"/>
  <c r="Q28" i="16"/>
  <c r="Q15" i="16"/>
  <c r="P18" i="16"/>
  <c r="AQ26" i="16"/>
  <c r="R15" i="16"/>
  <c r="V16" i="16"/>
  <c r="R27" i="16"/>
  <c r="W28" i="16"/>
  <c r="V15" i="16"/>
  <c r="V18" i="16" s="1"/>
  <c r="W16" i="16"/>
  <c r="W18" i="16" s="1"/>
  <c r="AR25" i="16"/>
  <c r="AJ28" i="16"/>
  <c r="X15" i="16"/>
  <c r="AJ16" i="16"/>
  <c r="M7" i="16"/>
  <c r="Z14" i="16"/>
  <c r="Y15" i="16"/>
  <c r="O29" i="16"/>
  <c r="Q27" i="16"/>
  <c r="AG28" i="16"/>
  <c r="AG29" i="16" s="1"/>
  <c r="AA14" i="16"/>
  <c r="AH18" i="16"/>
  <c r="AG18" i="16"/>
  <c r="R17" i="16"/>
  <c r="Z25" i="16"/>
  <c r="AH27" i="16"/>
  <c r="AH29" i="16" s="1"/>
  <c r="AO28" i="16"/>
  <c r="AO98" i="2"/>
  <c r="W98" i="2"/>
  <c r="V98" i="2"/>
  <c r="T98" i="2"/>
  <c r="R98" i="2"/>
  <c r="AQ98" i="2"/>
  <c r="T137" i="1"/>
  <c r="T149" i="1"/>
  <c r="T161" i="1"/>
  <c r="T173" i="1"/>
  <c r="T185" i="1"/>
  <c r="T197" i="1"/>
  <c r="AQ2" i="2"/>
  <c r="S6" i="2"/>
  <c r="AQ8" i="2"/>
  <c r="S12" i="2"/>
  <c r="AQ14" i="2"/>
  <c r="AO15" i="2"/>
  <c r="S18" i="2"/>
  <c r="AQ20" i="2"/>
  <c r="AO21" i="2"/>
  <c r="S24" i="2"/>
  <c r="AQ26" i="2"/>
  <c r="AO27" i="2"/>
  <c r="S30" i="2"/>
  <c r="AQ32" i="2"/>
  <c r="AO33" i="2"/>
  <c r="S36" i="2"/>
  <c r="AQ38" i="2"/>
  <c r="AO39" i="2"/>
  <c r="S42" i="2"/>
  <c r="R43" i="2"/>
  <c r="AS45" i="2"/>
  <c r="S54" i="2"/>
  <c r="R55" i="2"/>
  <c r="W57" i="2"/>
  <c r="S57" i="2"/>
  <c r="U58" i="2"/>
  <c r="AS58" i="2"/>
  <c r="S59" i="2"/>
  <c r="AQ59" i="2"/>
  <c r="AS60" i="2"/>
  <c r="AO60" i="2"/>
  <c r="AQ61" i="2"/>
  <c r="W61" i="2"/>
  <c r="W63" i="2"/>
  <c r="S63" i="2"/>
  <c r="U64" i="2"/>
  <c r="AS64" i="2"/>
  <c r="S65" i="2"/>
  <c r="AQ65" i="2"/>
  <c r="AS66" i="2"/>
  <c r="AO66" i="2"/>
  <c r="AQ67" i="2"/>
  <c r="W67" i="2"/>
  <c r="W69" i="2"/>
  <c r="S69" i="2"/>
  <c r="AR69" i="2"/>
  <c r="R71" i="2"/>
  <c r="U76" i="2"/>
  <c r="S76" i="2"/>
  <c r="AS76" i="2"/>
  <c r="R77" i="2"/>
  <c r="U82" i="2"/>
  <c r="S82" i="2"/>
  <c r="AS82" i="2"/>
  <c r="R83" i="2"/>
  <c r="AO92" i="2"/>
  <c r="W92" i="2"/>
  <c r="T92" i="2"/>
  <c r="R92" i="2"/>
  <c r="V93" i="2"/>
  <c r="V99" i="2"/>
  <c r="R102" i="2"/>
  <c r="S109" i="2"/>
  <c r="R109" i="2"/>
  <c r="AS109" i="2"/>
  <c r="AQ109" i="2"/>
  <c r="AR109" i="2"/>
  <c r="AO109" i="2"/>
  <c r="X109" i="2"/>
  <c r="W109" i="2"/>
  <c r="R113" i="2"/>
  <c r="R159" i="2"/>
  <c r="BP26" i="3"/>
  <c r="AS26" i="3"/>
  <c r="K26" i="3"/>
  <c r="BO26" i="3"/>
  <c r="BQ26" i="3" s="1"/>
  <c r="AR26" i="3"/>
  <c r="AT26" i="3" s="1"/>
  <c r="BY26" i="3"/>
  <c r="BB26" i="3"/>
  <c r="AE26" i="3"/>
  <c r="BX26" i="3"/>
  <c r="AD26" i="3"/>
  <c r="BV26" i="3"/>
  <c r="AB26" i="3"/>
  <c r="BU26" i="3"/>
  <c r="AA26" i="3"/>
  <c r="AC26" i="3" s="1"/>
  <c r="BS26" i="3"/>
  <c r="N26" i="3"/>
  <c r="BR26" i="3"/>
  <c r="BT26" i="3" s="1"/>
  <c r="M26" i="3"/>
  <c r="O26" i="3" s="1"/>
  <c r="BA26" i="3"/>
  <c r="BC26" i="3" s="1"/>
  <c r="AY26" i="3"/>
  <c r="AV26" i="3"/>
  <c r="AX26" i="3"/>
  <c r="AU26" i="3"/>
  <c r="AW26" i="3" s="1"/>
  <c r="AC33" i="3"/>
  <c r="T113" i="1"/>
  <c r="T125" i="1"/>
  <c r="T62" i="1"/>
  <c r="T74" i="1"/>
  <c r="T79" i="1"/>
  <c r="T96" i="1"/>
  <c r="T108" i="1"/>
  <c r="T120" i="1"/>
  <c r="T132" i="1"/>
  <c r="T144" i="1"/>
  <c r="T156" i="1"/>
  <c r="T168" i="1"/>
  <c r="T180" i="1"/>
  <c r="T192" i="1"/>
  <c r="U197" i="1"/>
  <c r="AR2" i="2"/>
  <c r="R7" i="2"/>
  <c r="AR8" i="2"/>
  <c r="R13" i="2"/>
  <c r="AR14" i="2"/>
  <c r="R19" i="2"/>
  <c r="AR20" i="2"/>
  <c r="R25" i="2"/>
  <c r="AR26" i="2"/>
  <c r="R31" i="2"/>
  <c r="AR32" i="2"/>
  <c r="R37" i="2"/>
  <c r="AR38" i="2"/>
  <c r="S43" i="2"/>
  <c r="R44" i="2"/>
  <c r="AR46" i="2"/>
  <c r="AR47" i="2"/>
  <c r="AQ48" i="2"/>
  <c r="S55" i="2"/>
  <c r="R56" i="2"/>
  <c r="U62" i="2"/>
  <c r="U68" i="2"/>
  <c r="T71" i="2"/>
  <c r="T77" i="2"/>
  <c r="T83" i="2"/>
  <c r="U92" i="2"/>
  <c r="T102" i="2"/>
  <c r="O7" i="3"/>
  <c r="T64" i="1"/>
  <c r="T81" i="1"/>
  <c r="T134" i="1"/>
  <c r="AR3" i="2"/>
  <c r="V6" i="2"/>
  <c r="R8" i="2"/>
  <c r="AR9" i="2"/>
  <c r="V12" i="2"/>
  <c r="R14" i="2"/>
  <c r="AR15" i="2"/>
  <c r="V18" i="2"/>
  <c r="R20" i="2"/>
  <c r="AR21" i="2"/>
  <c r="R26" i="2"/>
  <c r="AR27" i="2"/>
  <c r="V30" i="2"/>
  <c r="R32" i="2"/>
  <c r="AR33" i="2"/>
  <c r="V36" i="2"/>
  <c r="R38" i="2"/>
  <c r="AR39" i="2"/>
  <c r="U43" i="2"/>
  <c r="AS48" i="2"/>
  <c r="U55" i="2"/>
  <c r="V71" i="2"/>
  <c r="V77" i="2"/>
  <c r="V83" i="2"/>
  <c r="AQ91" i="2"/>
  <c r="AO91" i="2"/>
  <c r="W91" i="2"/>
  <c r="V91" i="2"/>
  <c r="T91" i="2"/>
  <c r="U98" i="2"/>
  <c r="AQ105" i="2"/>
  <c r="AO105" i="2"/>
  <c r="W105" i="2"/>
  <c r="AS105" i="2"/>
  <c r="AR105" i="2"/>
  <c r="X105" i="2"/>
  <c r="V105" i="2"/>
  <c r="U105" i="2"/>
  <c r="T105" i="2"/>
  <c r="AO124" i="2"/>
  <c r="X124" i="2"/>
  <c r="W124" i="2"/>
  <c r="AQ124" i="2"/>
  <c r="AS124" i="2"/>
  <c r="V124" i="2"/>
  <c r="T124" i="2"/>
  <c r="S124" i="2"/>
  <c r="R124" i="2"/>
  <c r="T122" i="1"/>
  <c r="T158" i="1"/>
  <c r="T59" i="1"/>
  <c r="T153" i="1"/>
  <c r="T177" i="1"/>
  <c r="T189" i="1"/>
  <c r="T201" i="1"/>
  <c r="S2" i="2"/>
  <c r="AS3" i="2"/>
  <c r="U7" i="2"/>
  <c r="S8" i="2"/>
  <c r="AS9" i="2"/>
  <c r="U13" i="2"/>
  <c r="S14" i="2"/>
  <c r="AS15" i="2"/>
  <c r="U19" i="2"/>
  <c r="S20" i="2"/>
  <c r="AS21" i="2"/>
  <c r="U25" i="2"/>
  <c r="S26" i="2"/>
  <c r="AS27" i="2"/>
  <c r="U31" i="2"/>
  <c r="S32" i="2"/>
  <c r="AS33" i="2"/>
  <c r="U37" i="2"/>
  <c r="S38" i="2"/>
  <c r="AS39" i="2"/>
  <c r="V43" i="2"/>
  <c r="V44" i="2"/>
  <c r="U45" i="2"/>
  <c r="R47" i="2"/>
  <c r="AS49" i="2"/>
  <c r="V55" i="2"/>
  <c r="V56" i="2"/>
  <c r="U57" i="2"/>
  <c r="T58" i="2"/>
  <c r="U59" i="2"/>
  <c r="T60" i="2"/>
  <c r="T61" i="2"/>
  <c r="T62" i="2"/>
  <c r="U63" i="2"/>
  <c r="T64" i="2"/>
  <c r="U65" i="2"/>
  <c r="T66" i="2"/>
  <c r="T67" i="2"/>
  <c r="T68" i="2"/>
  <c r="U69" i="2"/>
  <c r="W71" i="2"/>
  <c r="AO74" i="2"/>
  <c r="W74" i="2"/>
  <c r="R74" i="2"/>
  <c r="R75" i="2"/>
  <c r="V76" i="2"/>
  <c r="W77" i="2"/>
  <c r="AO80" i="2"/>
  <c r="W80" i="2"/>
  <c r="R80" i="2"/>
  <c r="R81" i="2"/>
  <c r="V82" i="2"/>
  <c r="W83" i="2"/>
  <c r="AO86" i="2"/>
  <c r="W86" i="2"/>
  <c r="R86" i="2"/>
  <c r="R87" i="2"/>
  <c r="X92" i="2"/>
  <c r="S98" i="2"/>
  <c r="AS103" i="2"/>
  <c r="AQ103" i="2"/>
  <c r="AO103" i="2"/>
  <c r="X103" i="2"/>
  <c r="W103" i="2"/>
  <c r="V103" i="2"/>
  <c r="U103" i="2"/>
  <c r="T103" i="2"/>
  <c r="AO190" i="2"/>
  <c r="X190" i="2"/>
  <c r="W190" i="2"/>
  <c r="V190" i="2"/>
  <c r="AQ190" i="2"/>
  <c r="AS190" i="2"/>
  <c r="AR190" i="2"/>
  <c r="T190" i="2"/>
  <c r="S190" i="2"/>
  <c r="R190" i="2"/>
  <c r="AF10" i="3"/>
  <c r="M21" i="3"/>
  <c r="O21" i="3" s="1"/>
  <c r="BY21" i="3"/>
  <c r="AR21" i="3"/>
  <c r="BX21" i="3"/>
  <c r="BZ21" i="3" s="1"/>
  <c r="BV21" i="3"/>
  <c r="AD21" i="3"/>
  <c r="BU21" i="3"/>
  <c r="BO21" i="3"/>
  <c r="AB21" i="3"/>
  <c r="BB21" i="3"/>
  <c r="AA21" i="3"/>
  <c r="AC21" i="3" s="1"/>
  <c r="T98" i="1"/>
  <c r="T170" i="1"/>
  <c r="T71" i="1"/>
  <c r="T129" i="1"/>
  <c r="T54" i="1"/>
  <c r="T66" i="1"/>
  <c r="T83" i="1"/>
  <c r="U93" i="1"/>
  <c r="T100" i="1"/>
  <c r="U105" i="1"/>
  <c r="T112" i="1"/>
  <c r="U117" i="1"/>
  <c r="T124" i="1"/>
  <c r="U129" i="1"/>
  <c r="T136" i="1"/>
  <c r="U141" i="1"/>
  <c r="T148" i="1"/>
  <c r="U153" i="1"/>
  <c r="T160" i="1"/>
  <c r="U165" i="1"/>
  <c r="T172" i="1"/>
  <c r="U177" i="1"/>
  <c r="T184" i="1"/>
  <c r="U189" i="1"/>
  <c r="T196" i="1"/>
  <c r="U201" i="1"/>
  <c r="T2" i="2"/>
  <c r="R3" i="2"/>
  <c r="AR4" i="2"/>
  <c r="V7" i="2"/>
  <c r="T8" i="2"/>
  <c r="R9" i="2"/>
  <c r="AR10" i="2"/>
  <c r="V13" i="2"/>
  <c r="T14" i="2"/>
  <c r="R15" i="2"/>
  <c r="AR16" i="2"/>
  <c r="V19" i="2"/>
  <c r="T20" i="2"/>
  <c r="R21" i="2"/>
  <c r="AR22" i="2"/>
  <c r="V25" i="2"/>
  <c r="T26" i="2"/>
  <c r="R27" i="2"/>
  <c r="AR28" i="2"/>
  <c r="V31" i="2"/>
  <c r="T32" i="2"/>
  <c r="R33" i="2"/>
  <c r="AR34" i="2"/>
  <c r="V37" i="2"/>
  <c r="T38" i="2"/>
  <c r="R39" i="2"/>
  <c r="AR40" i="2"/>
  <c r="X43" i="2"/>
  <c r="V45" i="2"/>
  <c r="T46" i="2"/>
  <c r="S47" i="2"/>
  <c r="R48" i="2"/>
  <c r="AS50" i="2"/>
  <c r="AO53" i="2"/>
  <c r="X55" i="2"/>
  <c r="V57" i="2"/>
  <c r="V58" i="2"/>
  <c r="V59" i="2"/>
  <c r="U60" i="2"/>
  <c r="V62" i="2"/>
  <c r="V63" i="2"/>
  <c r="V64" i="2"/>
  <c r="V65" i="2"/>
  <c r="U66" i="2"/>
  <c r="V68" i="2"/>
  <c r="V69" i="2"/>
  <c r="AO71" i="2"/>
  <c r="U74" i="2"/>
  <c r="W76" i="2"/>
  <c r="AO77" i="2"/>
  <c r="U80" i="2"/>
  <c r="W82" i="2"/>
  <c r="AO83" i="2"/>
  <c r="U86" i="2"/>
  <c r="R91" i="2"/>
  <c r="X98" i="2"/>
  <c r="R105" i="2"/>
  <c r="S118" i="2"/>
  <c r="T120" i="2"/>
  <c r="S120" i="2"/>
  <c r="AS120" i="2"/>
  <c r="W120" i="2"/>
  <c r="AR120" i="2"/>
  <c r="AO120" i="2"/>
  <c r="X120" i="2"/>
  <c r="V120" i="2"/>
  <c r="R120" i="2"/>
  <c r="AR124" i="2"/>
  <c r="BV16" i="3"/>
  <c r="AY16" i="3"/>
  <c r="AB16" i="3"/>
  <c r="BS16" i="3"/>
  <c r="AV16" i="3"/>
  <c r="N16" i="3"/>
  <c r="AE16" i="3"/>
  <c r="BP16" i="3"/>
  <c r="AD16" i="3"/>
  <c r="BO16" i="3"/>
  <c r="AA16" i="3"/>
  <c r="BB16" i="3"/>
  <c r="BA16" i="3"/>
  <c r="BC16" i="3" s="1"/>
  <c r="K16" i="3"/>
  <c r="AX16" i="3"/>
  <c r="AU16" i="3"/>
  <c r="AW16" i="3" s="1"/>
  <c r="BU16" i="3"/>
  <c r="AR16" i="3"/>
  <c r="AT16" i="3" s="1"/>
  <c r="BY16" i="3"/>
  <c r="BX16" i="3"/>
  <c r="BZ16" i="3" s="1"/>
  <c r="BR16" i="3"/>
  <c r="AS16" i="3"/>
  <c r="S133" i="2"/>
  <c r="R133" i="2"/>
  <c r="AS133" i="2"/>
  <c r="AQ133" i="2"/>
  <c r="AR133" i="2"/>
  <c r="AO133" i="2"/>
  <c r="X133" i="2"/>
  <c r="W133" i="2"/>
  <c r="V133" i="2"/>
  <c r="T182" i="1"/>
  <c r="T105" i="1"/>
  <c r="T117" i="1"/>
  <c r="T141" i="1"/>
  <c r="T165" i="1"/>
  <c r="T61" i="1"/>
  <c r="T73" i="1"/>
  <c r="T78" i="1"/>
  <c r="U83" i="1"/>
  <c r="T90" i="1"/>
  <c r="T95" i="1"/>
  <c r="U100" i="1"/>
  <c r="T107" i="1"/>
  <c r="U112" i="1"/>
  <c r="T119" i="1"/>
  <c r="U124" i="1"/>
  <c r="T131" i="1"/>
  <c r="U136" i="1"/>
  <c r="T143" i="1"/>
  <c r="U148" i="1"/>
  <c r="T155" i="1"/>
  <c r="U160" i="1"/>
  <c r="T167" i="1"/>
  <c r="U172" i="1"/>
  <c r="T179" i="1"/>
  <c r="U184" i="1"/>
  <c r="T191" i="1"/>
  <c r="U196" i="1"/>
  <c r="U2" i="2"/>
  <c r="S3" i="2"/>
  <c r="AS4" i="2"/>
  <c r="AQ5" i="2"/>
  <c r="AO6" i="2"/>
  <c r="AP26" i="2" s="1"/>
  <c r="U8" i="2"/>
  <c r="S9" i="2"/>
  <c r="AS10" i="2"/>
  <c r="AQ11" i="2"/>
  <c r="AO12" i="2"/>
  <c r="U14" i="2"/>
  <c r="S15" i="2"/>
  <c r="AS16" i="2"/>
  <c r="AQ17" i="2"/>
  <c r="AO18" i="2"/>
  <c r="U20" i="2"/>
  <c r="S21" i="2"/>
  <c r="AS22" i="2"/>
  <c r="AQ23" i="2"/>
  <c r="AO24" i="2"/>
  <c r="U26" i="2"/>
  <c r="S27" i="2"/>
  <c r="AS28" i="2"/>
  <c r="AQ29" i="2"/>
  <c r="AO30" i="2"/>
  <c r="U32" i="2"/>
  <c r="S33" i="2"/>
  <c r="AS34" i="2"/>
  <c r="AQ35" i="2"/>
  <c r="AO36" i="2"/>
  <c r="U38" i="2"/>
  <c r="S39" i="2"/>
  <c r="AS40" i="2"/>
  <c r="AQ41" i="2"/>
  <c r="AO43" i="2"/>
  <c r="W45" i="2"/>
  <c r="U46" i="2"/>
  <c r="T47" i="2"/>
  <c r="S48" i="2"/>
  <c r="R49" i="2"/>
  <c r="U50" i="2"/>
  <c r="AS51" i="2"/>
  <c r="AO55" i="2"/>
  <c r="X57" i="2"/>
  <c r="W58" i="2"/>
  <c r="W59" i="2"/>
  <c r="V60" i="2"/>
  <c r="V61" i="2"/>
  <c r="W62" i="2"/>
  <c r="X63" i="2"/>
  <c r="W64" i="2"/>
  <c r="W65" i="2"/>
  <c r="V66" i="2"/>
  <c r="V67" i="2"/>
  <c r="W68" i="2"/>
  <c r="X69" i="2"/>
  <c r="AQ73" i="2"/>
  <c r="AO73" i="2"/>
  <c r="W73" i="2"/>
  <c r="T73" i="2"/>
  <c r="S74" i="2"/>
  <c r="V75" i="2"/>
  <c r="X76" i="2"/>
  <c r="AQ79" i="2"/>
  <c r="AO79" i="2"/>
  <c r="W79" i="2"/>
  <c r="T79" i="2"/>
  <c r="S80" i="2"/>
  <c r="V81" i="2"/>
  <c r="X82" i="2"/>
  <c r="AQ85" i="2"/>
  <c r="AO85" i="2"/>
  <c r="W85" i="2"/>
  <c r="T85" i="2"/>
  <c r="S86" i="2"/>
  <c r="V87" i="2"/>
  <c r="AS90" i="2"/>
  <c r="AQ90" i="2"/>
  <c r="AO90" i="2"/>
  <c r="X90" i="2"/>
  <c r="V90" i="2"/>
  <c r="S91" i="2"/>
  <c r="AQ92" i="2"/>
  <c r="R103" i="2"/>
  <c r="S105" i="2"/>
  <c r="W125" i="2"/>
  <c r="V125" i="2"/>
  <c r="S125" i="2"/>
  <c r="AO125" i="2"/>
  <c r="AS125" i="2"/>
  <c r="AR125" i="2"/>
  <c r="AQ125" i="2"/>
  <c r="X125" i="2"/>
  <c r="J21" i="3"/>
  <c r="T194" i="1"/>
  <c r="R2" i="2"/>
  <c r="T93" i="1"/>
  <c r="T56" i="1"/>
  <c r="T68" i="1"/>
  <c r="U78" i="1"/>
  <c r="T85" i="1"/>
  <c r="U90" i="1"/>
  <c r="U95" i="1"/>
  <c r="T102" i="1"/>
  <c r="U107" i="1"/>
  <c r="T114" i="1"/>
  <c r="U119" i="1"/>
  <c r="T126" i="1"/>
  <c r="U131" i="1"/>
  <c r="T138" i="1"/>
  <c r="U143" i="1"/>
  <c r="T150" i="1"/>
  <c r="U155" i="1"/>
  <c r="T162" i="1"/>
  <c r="U167" i="1"/>
  <c r="T174" i="1"/>
  <c r="U179" i="1"/>
  <c r="T186" i="1"/>
  <c r="U191" i="1"/>
  <c r="T198" i="1"/>
  <c r="V2" i="2"/>
  <c r="T3" i="2"/>
  <c r="R4" i="2"/>
  <c r="X7" i="2"/>
  <c r="V8" i="2"/>
  <c r="T9" i="2"/>
  <c r="R10" i="2"/>
  <c r="AR11" i="2"/>
  <c r="X13" i="2"/>
  <c r="V14" i="2"/>
  <c r="T15" i="2"/>
  <c r="R16" i="2"/>
  <c r="AR17" i="2"/>
  <c r="X19" i="2"/>
  <c r="V20" i="2"/>
  <c r="T21" i="2"/>
  <c r="R22" i="2"/>
  <c r="AR23" i="2"/>
  <c r="X25" i="2"/>
  <c r="V26" i="2"/>
  <c r="T27" i="2"/>
  <c r="R28" i="2"/>
  <c r="AR29" i="2"/>
  <c r="X31" i="2"/>
  <c r="V32" i="2"/>
  <c r="T33" i="2"/>
  <c r="R34" i="2"/>
  <c r="AR35" i="2"/>
  <c r="X37" i="2"/>
  <c r="V38" i="2"/>
  <c r="T39" i="2"/>
  <c r="R40" i="2"/>
  <c r="AR41" i="2"/>
  <c r="AO44" i="2"/>
  <c r="X45" i="2"/>
  <c r="V46" i="2"/>
  <c r="T48" i="2"/>
  <c r="S49" i="2"/>
  <c r="R50" i="2"/>
  <c r="AR52" i="2"/>
  <c r="AR53" i="2"/>
  <c r="AO56" i="2"/>
  <c r="AO57" i="2"/>
  <c r="X58" i="2"/>
  <c r="X59" i="2"/>
  <c r="W60" i="2"/>
  <c r="X61" i="2"/>
  <c r="X62" i="2"/>
  <c r="AO63" i="2"/>
  <c r="X64" i="2"/>
  <c r="X65" i="2"/>
  <c r="W66" i="2"/>
  <c r="X67" i="2"/>
  <c r="X68" i="2"/>
  <c r="AO69" i="2"/>
  <c r="T74" i="2"/>
  <c r="AO76" i="2"/>
  <c r="T80" i="2"/>
  <c r="AO82" i="2"/>
  <c r="T86" i="2"/>
  <c r="AR92" i="2"/>
  <c r="AQ97" i="2"/>
  <c r="AO97" i="2"/>
  <c r="X97" i="2"/>
  <c r="W97" i="2"/>
  <c r="V97" i="2"/>
  <c r="T97" i="2"/>
  <c r="AS97" i="2"/>
  <c r="AR98" i="2"/>
  <c r="S103" i="2"/>
  <c r="AO112" i="2"/>
  <c r="X112" i="2"/>
  <c r="W112" i="2"/>
  <c r="AQ112" i="2"/>
  <c r="AS112" i="2"/>
  <c r="V112" i="2"/>
  <c r="T112" i="2"/>
  <c r="S112" i="2"/>
  <c r="R112" i="2"/>
  <c r="V118" i="2"/>
  <c r="AQ120" i="2"/>
  <c r="AQ129" i="2"/>
  <c r="AO129" i="2"/>
  <c r="W129" i="2"/>
  <c r="AS129" i="2"/>
  <c r="AR129" i="2"/>
  <c r="X129" i="2"/>
  <c r="V129" i="2"/>
  <c r="U129" i="2"/>
  <c r="T129" i="2"/>
  <c r="S129" i="2"/>
  <c r="U178" i="2"/>
  <c r="R178" i="2"/>
  <c r="U184" i="2"/>
  <c r="R184" i="2"/>
  <c r="AF14" i="3"/>
  <c r="L66" i="3"/>
  <c r="T110" i="1"/>
  <c r="T146" i="1"/>
  <c r="T88" i="1"/>
  <c r="T63" i="1"/>
  <c r="T75" i="1"/>
  <c r="T80" i="1"/>
  <c r="T97" i="1"/>
  <c r="U102" i="1"/>
  <c r="T109" i="1"/>
  <c r="U114" i="1"/>
  <c r="T121" i="1"/>
  <c r="U126" i="1"/>
  <c r="T133" i="1"/>
  <c r="U138" i="1"/>
  <c r="T145" i="1"/>
  <c r="U150" i="1"/>
  <c r="T157" i="1"/>
  <c r="U162" i="1"/>
  <c r="T169" i="1"/>
  <c r="U174" i="1"/>
  <c r="T181" i="1"/>
  <c r="U186" i="1"/>
  <c r="T193" i="1"/>
  <c r="U198" i="1"/>
  <c r="W2" i="2"/>
  <c r="S4" i="2"/>
  <c r="W8" i="2"/>
  <c r="S10" i="2"/>
  <c r="W14" i="2"/>
  <c r="S16" i="2"/>
  <c r="W20" i="2"/>
  <c r="S22" i="2"/>
  <c r="W26" i="2"/>
  <c r="S28" i="2"/>
  <c r="W32" i="2"/>
  <c r="S34" i="2"/>
  <c r="W38" i="2"/>
  <c r="S40" i="2"/>
  <c r="AQ43" i="2"/>
  <c r="AO45" i="2"/>
  <c r="W46" i="2"/>
  <c r="V47" i="2"/>
  <c r="T49" i="2"/>
  <c r="AS53" i="2"/>
  <c r="AQ55" i="2"/>
  <c r="AO58" i="2"/>
  <c r="AO59" i="2"/>
  <c r="X60" i="2"/>
  <c r="AO61" i="2"/>
  <c r="AO64" i="2"/>
  <c r="AO65" i="2"/>
  <c r="X66" i="2"/>
  <c r="AO67" i="2"/>
  <c r="AS72" i="2"/>
  <c r="AQ72" i="2"/>
  <c r="AO72" i="2"/>
  <c r="V72" i="2"/>
  <c r="V74" i="2"/>
  <c r="AO75" i="2"/>
  <c r="AQ76" i="2"/>
  <c r="AS78" i="2"/>
  <c r="AQ78" i="2"/>
  <c r="AO78" i="2"/>
  <c r="V78" i="2"/>
  <c r="V80" i="2"/>
  <c r="AO81" i="2"/>
  <c r="AQ82" i="2"/>
  <c r="AS84" i="2"/>
  <c r="AQ84" i="2"/>
  <c r="AO84" i="2"/>
  <c r="V84" i="2"/>
  <c r="V86" i="2"/>
  <c r="AO87" i="2"/>
  <c r="R90" i="2"/>
  <c r="X91" i="2"/>
  <c r="AS92" i="2"/>
  <c r="AS98" i="2"/>
  <c r="S121" i="2"/>
  <c r="R121" i="2"/>
  <c r="AS121" i="2"/>
  <c r="AQ121" i="2"/>
  <c r="AR121" i="2"/>
  <c r="AO121" i="2"/>
  <c r="X121" i="2"/>
  <c r="W121" i="2"/>
  <c r="R125" i="2"/>
  <c r="W161" i="2"/>
  <c r="V161" i="2"/>
  <c r="T161" i="2"/>
  <c r="S161" i="2"/>
  <c r="AO161" i="2"/>
  <c r="AS161" i="2"/>
  <c r="AR161" i="2"/>
  <c r="AQ161" i="2"/>
  <c r="X161" i="2"/>
  <c r="R161" i="2"/>
  <c r="W197" i="2"/>
  <c r="V197" i="2"/>
  <c r="T197" i="2"/>
  <c r="S197" i="2"/>
  <c r="AO197" i="2"/>
  <c r="AS197" i="2"/>
  <c r="AR197" i="2"/>
  <c r="AQ197" i="2"/>
  <c r="X197" i="2"/>
  <c r="T76" i="1"/>
  <c r="T58" i="1"/>
  <c r="T70" i="1"/>
  <c r="U80" i="1"/>
  <c r="T87" i="1"/>
  <c r="T92" i="1"/>
  <c r="U97" i="1"/>
  <c r="T104" i="1"/>
  <c r="U109" i="1"/>
  <c r="T116" i="1"/>
  <c r="U121" i="1"/>
  <c r="T128" i="1"/>
  <c r="U133" i="1"/>
  <c r="T140" i="1"/>
  <c r="U145" i="1"/>
  <c r="T152" i="1"/>
  <c r="U157" i="1"/>
  <c r="T164" i="1"/>
  <c r="U169" i="1"/>
  <c r="T176" i="1"/>
  <c r="U181" i="1"/>
  <c r="T188" i="1"/>
  <c r="U193" i="1"/>
  <c r="T200" i="1"/>
  <c r="V3" i="2"/>
  <c r="T4" i="2"/>
  <c r="AR6" i="2"/>
  <c r="V9" i="2"/>
  <c r="T10" i="2"/>
  <c r="AR12" i="2"/>
  <c r="V15" i="2"/>
  <c r="T16" i="2"/>
  <c r="AR18" i="2"/>
  <c r="V21" i="2"/>
  <c r="T22" i="2"/>
  <c r="AR24" i="2"/>
  <c r="V27" i="2"/>
  <c r="T28" i="2"/>
  <c r="AR30" i="2"/>
  <c r="V33" i="2"/>
  <c r="T34" i="2"/>
  <c r="AR36" i="2"/>
  <c r="V39" i="2"/>
  <c r="T40" i="2"/>
  <c r="AO42" i="2"/>
  <c r="AS42" i="2"/>
  <c r="AR43" i="2"/>
  <c r="AQ44" i="2"/>
  <c r="X46" i="2"/>
  <c r="W47" i="2"/>
  <c r="V48" i="2"/>
  <c r="T50" i="2"/>
  <c r="T51" i="2"/>
  <c r="AO54" i="2"/>
  <c r="AS54" i="2"/>
  <c r="AR55" i="2"/>
  <c r="AQ56" i="2"/>
  <c r="AQ57" i="2"/>
  <c r="AQ62" i="2"/>
  <c r="AQ63" i="2"/>
  <c r="AQ68" i="2"/>
  <c r="AQ69" i="2"/>
  <c r="S73" i="2"/>
  <c r="X74" i="2"/>
  <c r="AR76" i="2"/>
  <c r="S79" i="2"/>
  <c r="X80" i="2"/>
  <c r="AR82" i="2"/>
  <c r="S85" i="2"/>
  <c r="X86" i="2"/>
  <c r="S89" i="2"/>
  <c r="AS89" i="2"/>
  <c r="AQ89" i="2"/>
  <c r="X89" i="2"/>
  <c r="S90" i="2"/>
  <c r="R97" i="2"/>
  <c r="AR103" i="2"/>
  <c r="S106" i="2"/>
  <c r="T108" i="2"/>
  <c r="S108" i="2"/>
  <c r="AS108" i="2"/>
  <c r="W108" i="2"/>
  <c r="AR108" i="2"/>
  <c r="AO108" i="2"/>
  <c r="X108" i="2"/>
  <c r="V108" i="2"/>
  <c r="R108" i="2"/>
  <c r="T125" i="2"/>
  <c r="U149" i="2"/>
  <c r="R149" i="2"/>
  <c r="U155" i="2"/>
  <c r="R155" i="2"/>
  <c r="O17" i="3"/>
  <c r="T135" i="1"/>
  <c r="T147" i="1"/>
  <c r="T171" i="1"/>
  <c r="T195" i="1"/>
  <c r="W15" i="2"/>
  <c r="W21" i="2"/>
  <c r="AS43" i="2"/>
  <c r="X47" i="2"/>
  <c r="S71" i="2"/>
  <c r="AS71" i="2"/>
  <c r="AQ71" i="2"/>
  <c r="X71" i="2"/>
  <c r="S77" i="2"/>
  <c r="AS77" i="2"/>
  <c r="AQ77" i="2"/>
  <c r="X77" i="2"/>
  <c r="S83" i="2"/>
  <c r="AS83" i="2"/>
  <c r="AQ83" i="2"/>
  <c r="X83" i="2"/>
  <c r="U93" i="2"/>
  <c r="R93" i="2"/>
  <c r="U99" i="2"/>
  <c r="R99" i="2"/>
  <c r="AO99" i="2"/>
  <c r="AS102" i="2"/>
  <c r="AQ102" i="2"/>
  <c r="AO102" i="2"/>
  <c r="X102" i="2"/>
  <c r="W102" i="2"/>
  <c r="V102" i="2"/>
  <c r="S102" i="2"/>
  <c r="W113" i="2"/>
  <c r="V113" i="2"/>
  <c r="S113" i="2"/>
  <c r="AO113" i="2"/>
  <c r="AS113" i="2"/>
  <c r="AR113" i="2"/>
  <c r="AQ113" i="2"/>
  <c r="X113" i="2"/>
  <c r="AQ159" i="2"/>
  <c r="AO159" i="2"/>
  <c r="X159" i="2"/>
  <c r="W159" i="2"/>
  <c r="AS159" i="2"/>
  <c r="AR159" i="2"/>
  <c r="V159" i="2"/>
  <c r="U159" i="2"/>
  <c r="S159" i="2"/>
  <c r="O13" i="3"/>
  <c r="M41" i="3"/>
  <c r="O41" i="3" s="1"/>
  <c r="BU41" i="3"/>
  <c r="BW41" i="3" s="1"/>
  <c r="AE41" i="3"/>
  <c r="AD41" i="3"/>
  <c r="AF41" i="3" s="1"/>
  <c r="BP41" i="3"/>
  <c r="BO41" i="3"/>
  <c r="AB41" i="3"/>
  <c r="BB41" i="3"/>
  <c r="AA41" i="3"/>
  <c r="BA41" i="3"/>
  <c r="BC41" i="3" s="1"/>
  <c r="N41" i="3"/>
  <c r="BX41" i="3"/>
  <c r="BY41" i="3"/>
  <c r="AY41" i="3"/>
  <c r="AX41" i="3"/>
  <c r="AS41" i="3"/>
  <c r="K41" i="3"/>
  <c r="L41" i="3" s="1"/>
  <c r="T82" i="1"/>
  <c r="T99" i="1"/>
  <c r="T111" i="1"/>
  <c r="T123" i="1"/>
  <c r="T159" i="1"/>
  <c r="T183" i="1"/>
  <c r="AS55" i="2"/>
  <c r="T60" i="1"/>
  <c r="T72" i="1"/>
  <c r="T77" i="1"/>
  <c r="U82" i="1"/>
  <c r="T89" i="1"/>
  <c r="T94" i="1"/>
  <c r="U99" i="1"/>
  <c r="T106" i="1"/>
  <c r="U111" i="1"/>
  <c r="T118" i="1"/>
  <c r="U123" i="1"/>
  <c r="T130" i="1"/>
  <c r="U135" i="1"/>
  <c r="T142" i="1"/>
  <c r="U147" i="1"/>
  <c r="T154" i="1"/>
  <c r="U159" i="1"/>
  <c r="T166" i="1"/>
  <c r="U171" i="1"/>
  <c r="T178" i="1"/>
  <c r="U183" i="1"/>
  <c r="T190" i="1"/>
  <c r="R42" i="2"/>
  <c r="AR45" i="2"/>
  <c r="AO47" i="2"/>
  <c r="X48" i="2"/>
  <c r="X49" i="2"/>
  <c r="V51" i="2"/>
  <c r="S53" i="2"/>
  <c r="R54" i="2"/>
  <c r="AS57" i="2"/>
  <c r="AR58" i="2"/>
  <c r="AS59" i="2"/>
  <c r="AR60" i="2"/>
  <c r="AS61" i="2"/>
  <c r="AS62" i="2"/>
  <c r="AS63" i="2"/>
  <c r="AR64" i="2"/>
  <c r="AS65" i="2"/>
  <c r="AR66" i="2"/>
  <c r="AS67" i="2"/>
  <c r="AS68" i="2"/>
  <c r="U70" i="2"/>
  <c r="AS70" i="2"/>
  <c r="S72" i="2"/>
  <c r="V73" i="2"/>
  <c r="AQ74" i="2"/>
  <c r="S78" i="2"/>
  <c r="V79" i="2"/>
  <c r="AQ80" i="2"/>
  <c r="S84" i="2"/>
  <c r="V85" i="2"/>
  <c r="AQ86" i="2"/>
  <c r="R89" i="2"/>
  <c r="U90" i="2"/>
  <c r="AS91" i="2"/>
  <c r="AS96" i="2"/>
  <c r="AQ96" i="2"/>
  <c r="AO96" i="2"/>
  <c r="X96" i="2"/>
  <c r="V96" i="2"/>
  <c r="V106" i="2"/>
  <c r="AQ108" i="2"/>
  <c r="AQ117" i="2"/>
  <c r="AO117" i="2"/>
  <c r="W117" i="2"/>
  <c r="AS117" i="2"/>
  <c r="AR117" i="2"/>
  <c r="X117" i="2"/>
  <c r="V117" i="2"/>
  <c r="U117" i="2"/>
  <c r="T117" i="2"/>
  <c r="V121" i="2"/>
  <c r="W137" i="2"/>
  <c r="V137" i="2"/>
  <c r="S137" i="2"/>
  <c r="AO137" i="2"/>
  <c r="AS137" i="2"/>
  <c r="AR137" i="2"/>
  <c r="AQ137" i="2"/>
  <c r="X137" i="2"/>
  <c r="T137" i="2"/>
  <c r="U143" i="2"/>
  <c r="R143" i="2"/>
  <c r="AS104" i="2"/>
  <c r="AR104" i="2"/>
  <c r="AQ104" i="2"/>
  <c r="U109" i="2"/>
  <c r="U113" i="2"/>
  <c r="U121" i="2"/>
  <c r="U125" i="2"/>
  <c r="U133" i="2"/>
  <c r="U137" i="2"/>
  <c r="W143" i="2"/>
  <c r="V143" i="2"/>
  <c r="T143" i="2"/>
  <c r="S143" i="2"/>
  <c r="AO143" i="2"/>
  <c r="W149" i="2"/>
  <c r="V149" i="2"/>
  <c r="T149" i="2"/>
  <c r="S149" i="2"/>
  <c r="AO149" i="2"/>
  <c r="W155" i="2"/>
  <c r="V155" i="2"/>
  <c r="T155" i="2"/>
  <c r="S155" i="2"/>
  <c r="AO155" i="2"/>
  <c r="X162" i="2"/>
  <c r="AQ171" i="2"/>
  <c r="AO171" i="2"/>
  <c r="X171" i="2"/>
  <c r="W171" i="2"/>
  <c r="AS171" i="2"/>
  <c r="U174" i="2"/>
  <c r="T174" i="2"/>
  <c r="S174" i="2"/>
  <c r="R174" i="2"/>
  <c r="AS174" i="2"/>
  <c r="W174" i="2"/>
  <c r="AO184" i="2"/>
  <c r="X184" i="2"/>
  <c r="W184" i="2"/>
  <c r="V184" i="2"/>
  <c r="AQ184" i="2"/>
  <c r="U197" i="2"/>
  <c r="L23" i="3"/>
  <c r="BC37" i="3"/>
  <c r="AD74" i="3"/>
  <c r="AF74" i="3" s="1"/>
  <c r="AB74" i="3"/>
  <c r="BA74" i="3"/>
  <c r="N74" i="3"/>
  <c r="AY74" i="3"/>
  <c r="M74" i="3"/>
  <c r="O74" i="3" s="1"/>
  <c r="AX74" i="3"/>
  <c r="AZ74" i="3" s="1"/>
  <c r="AU74" i="3"/>
  <c r="J74" i="3"/>
  <c r="L74" i="3" s="1"/>
  <c r="K74" i="3"/>
  <c r="AV74" i="3"/>
  <c r="T132" i="2"/>
  <c r="S132" i="2"/>
  <c r="AS132" i="2"/>
  <c r="W132" i="2"/>
  <c r="AO136" i="2"/>
  <c r="X136" i="2"/>
  <c r="W136" i="2"/>
  <c r="AQ136" i="2"/>
  <c r="U161" i="2"/>
  <c r="W167" i="2"/>
  <c r="V167" i="2"/>
  <c r="T167" i="2"/>
  <c r="S167" i="2"/>
  <c r="AO167" i="2"/>
  <c r="AQ177" i="2"/>
  <c r="AO177" i="2"/>
  <c r="X177" i="2"/>
  <c r="W177" i="2"/>
  <c r="AS177" i="2"/>
  <c r="U180" i="2"/>
  <c r="T180" i="2"/>
  <c r="S180" i="2"/>
  <c r="R180" i="2"/>
  <c r="AS180" i="2"/>
  <c r="W180" i="2"/>
  <c r="U190" i="2"/>
  <c r="M16" i="3"/>
  <c r="J16" i="3"/>
  <c r="AY94" i="3"/>
  <c r="AB94" i="3"/>
  <c r="AX94" i="3"/>
  <c r="AZ94" i="3" s="1"/>
  <c r="AA94" i="3"/>
  <c r="AR94" i="3"/>
  <c r="AT94" i="3" s="1"/>
  <c r="J94" i="3"/>
  <c r="L94" i="3" s="1"/>
  <c r="AV94" i="3"/>
  <c r="AU94" i="3"/>
  <c r="AW94" i="3" s="1"/>
  <c r="AS94" i="3"/>
  <c r="N94" i="3"/>
  <c r="M94" i="3"/>
  <c r="O94" i="3" s="1"/>
  <c r="K94" i="3"/>
  <c r="AR75" i="2"/>
  <c r="AR81" i="2"/>
  <c r="AR87" i="2"/>
  <c r="AR93" i="2"/>
  <c r="X95" i="2"/>
  <c r="AR99" i="2"/>
  <c r="X101" i="2"/>
  <c r="S104" i="2"/>
  <c r="U108" i="2"/>
  <c r="U112" i="2"/>
  <c r="U120" i="2"/>
  <c r="U124" i="2"/>
  <c r="U132" i="2"/>
  <c r="U136" i="2"/>
  <c r="X143" i="2"/>
  <c r="X149" i="2"/>
  <c r="X155" i="2"/>
  <c r="AQ162" i="2"/>
  <c r="U167" i="2"/>
  <c r="S171" i="2"/>
  <c r="X174" i="2"/>
  <c r="S184" i="2"/>
  <c r="AO196" i="2"/>
  <c r="X196" i="2"/>
  <c r="W196" i="2"/>
  <c r="V196" i="2"/>
  <c r="AQ196" i="2"/>
  <c r="BQ9" i="3"/>
  <c r="BQ10" i="3"/>
  <c r="BY20" i="3"/>
  <c r="AR20" i="3"/>
  <c r="AT20" i="3" s="1"/>
  <c r="BX20" i="3"/>
  <c r="BZ20" i="3" s="1"/>
  <c r="AD20" i="3"/>
  <c r="BP20" i="3"/>
  <c r="M20" i="3"/>
  <c r="O20" i="3" s="1"/>
  <c r="BO20" i="3"/>
  <c r="R132" i="2"/>
  <c r="R136" i="2"/>
  <c r="AO142" i="2"/>
  <c r="X142" i="2"/>
  <c r="W142" i="2"/>
  <c r="V142" i="2"/>
  <c r="AQ142" i="2"/>
  <c r="AO148" i="2"/>
  <c r="X148" i="2"/>
  <c r="W148" i="2"/>
  <c r="V148" i="2"/>
  <c r="AQ148" i="2"/>
  <c r="AO154" i="2"/>
  <c r="X154" i="2"/>
  <c r="W154" i="2"/>
  <c r="V154" i="2"/>
  <c r="AQ154" i="2"/>
  <c r="R167" i="2"/>
  <c r="W173" i="2"/>
  <c r="V173" i="2"/>
  <c r="T173" i="2"/>
  <c r="S173" i="2"/>
  <c r="AO173" i="2"/>
  <c r="R177" i="2"/>
  <c r="V180" i="2"/>
  <c r="AQ183" i="2"/>
  <c r="AO183" i="2"/>
  <c r="X183" i="2"/>
  <c r="W183" i="2"/>
  <c r="AS183" i="2"/>
  <c r="U186" i="2"/>
  <c r="T186" i="2"/>
  <c r="S186" i="2"/>
  <c r="R186" i="2"/>
  <c r="AS186" i="2"/>
  <c r="W186" i="2"/>
  <c r="AO202" i="2"/>
  <c r="X202" i="2"/>
  <c r="W202" i="2"/>
  <c r="V202" i="2"/>
  <c r="S202" i="2"/>
  <c r="AQ202" i="2"/>
  <c r="AY5" i="3"/>
  <c r="AB5" i="3"/>
  <c r="AV5" i="3"/>
  <c r="N5" i="3"/>
  <c r="AU5" i="3"/>
  <c r="AW5" i="3" s="1"/>
  <c r="M5" i="3"/>
  <c r="AR5" i="3"/>
  <c r="AT5" i="3" s="1"/>
  <c r="J5" i="3"/>
  <c r="BQ17" i="3"/>
  <c r="AR88" i="2"/>
  <c r="AR94" i="2"/>
  <c r="AR100" i="2"/>
  <c r="U104" i="2"/>
  <c r="W107" i="2"/>
  <c r="V107" i="2"/>
  <c r="S107" i="2"/>
  <c r="AO107" i="2"/>
  <c r="AQ111" i="2"/>
  <c r="AO111" i="2"/>
  <c r="W111" i="2"/>
  <c r="AS111" i="2"/>
  <c r="S115" i="2"/>
  <c r="R115" i="2"/>
  <c r="AS115" i="2"/>
  <c r="AQ115" i="2"/>
  <c r="W119" i="2"/>
  <c r="V119" i="2"/>
  <c r="S119" i="2"/>
  <c r="AO119" i="2"/>
  <c r="AQ123" i="2"/>
  <c r="AO123" i="2"/>
  <c r="W123" i="2"/>
  <c r="AS123" i="2"/>
  <c r="S127" i="2"/>
  <c r="R127" i="2"/>
  <c r="AS127" i="2"/>
  <c r="AQ127" i="2"/>
  <c r="W131" i="2"/>
  <c r="V131" i="2"/>
  <c r="S131" i="2"/>
  <c r="AO131" i="2"/>
  <c r="V132" i="2"/>
  <c r="AQ135" i="2"/>
  <c r="AO135" i="2"/>
  <c r="W135" i="2"/>
  <c r="AS135" i="2"/>
  <c r="S136" i="2"/>
  <c r="U142" i="2"/>
  <c r="AQ143" i="2"/>
  <c r="U148" i="2"/>
  <c r="AQ149" i="2"/>
  <c r="U154" i="2"/>
  <c r="AQ155" i="2"/>
  <c r="AO160" i="2"/>
  <c r="X160" i="2"/>
  <c r="W160" i="2"/>
  <c r="V160" i="2"/>
  <c r="AQ160" i="2"/>
  <c r="X167" i="2"/>
  <c r="U171" i="2"/>
  <c r="U173" i="2"/>
  <c r="S177" i="2"/>
  <c r="X180" i="2"/>
  <c r="AQ189" i="2"/>
  <c r="AO189" i="2"/>
  <c r="X189" i="2"/>
  <c r="W189" i="2"/>
  <c r="AS189" i="2"/>
  <c r="U192" i="2"/>
  <c r="T192" i="2"/>
  <c r="S192" i="2"/>
  <c r="R192" i="2"/>
  <c r="AS192" i="2"/>
  <c r="W192" i="2"/>
  <c r="R196" i="2"/>
  <c r="U202" i="2"/>
  <c r="K5" i="3"/>
  <c r="AE9" i="3"/>
  <c r="BB9" i="3"/>
  <c r="AB9" i="3"/>
  <c r="BA9" i="3"/>
  <c r="BC9" i="3" s="1"/>
  <c r="AA9" i="3"/>
  <c r="AX9" i="3"/>
  <c r="J9" i="3"/>
  <c r="L9" i="3" s="1"/>
  <c r="BQ18" i="3"/>
  <c r="J20" i="3"/>
  <c r="BC22" i="3"/>
  <c r="O28" i="3"/>
  <c r="M64" i="3"/>
  <c r="BO64" i="3"/>
  <c r="AR64" i="3"/>
  <c r="AT64" i="3" s="1"/>
  <c r="J64" i="3"/>
  <c r="BY64" i="3"/>
  <c r="BB64" i="3"/>
  <c r="S75" i="2"/>
  <c r="S81" i="2"/>
  <c r="S87" i="2"/>
  <c r="AS88" i="2"/>
  <c r="S93" i="2"/>
  <c r="AS94" i="2"/>
  <c r="AQ95" i="2"/>
  <c r="S99" i="2"/>
  <c r="AS100" i="2"/>
  <c r="AQ101" i="2"/>
  <c r="V104" i="2"/>
  <c r="U107" i="2"/>
  <c r="U115" i="2"/>
  <c r="U119" i="2"/>
  <c r="U127" i="2"/>
  <c r="U131" i="2"/>
  <c r="X132" i="2"/>
  <c r="T136" i="2"/>
  <c r="R142" i="2"/>
  <c r="AR143" i="2"/>
  <c r="R148" i="2"/>
  <c r="AR149" i="2"/>
  <c r="R154" i="2"/>
  <c r="AR155" i="2"/>
  <c r="U160" i="2"/>
  <c r="AO166" i="2"/>
  <c r="X166" i="2"/>
  <c r="W166" i="2"/>
  <c r="V166" i="2"/>
  <c r="AQ166" i="2"/>
  <c r="V171" i="2"/>
  <c r="R173" i="2"/>
  <c r="AQ174" i="2"/>
  <c r="T177" i="2"/>
  <c r="W179" i="2"/>
  <c r="V179" i="2"/>
  <c r="T179" i="2"/>
  <c r="S179" i="2"/>
  <c r="AO179" i="2"/>
  <c r="AP179" i="2" s="1"/>
  <c r="AO180" i="2"/>
  <c r="R183" i="2"/>
  <c r="AR184" i="2"/>
  <c r="V186" i="2"/>
  <c r="S196" i="2"/>
  <c r="R202" i="2"/>
  <c r="BV6" i="3"/>
  <c r="BW7" i="3"/>
  <c r="K20" i="3"/>
  <c r="AR95" i="2"/>
  <c r="AR101" i="2"/>
  <c r="W104" i="2"/>
  <c r="AO132" i="2"/>
  <c r="V136" i="2"/>
  <c r="S142" i="2"/>
  <c r="AS143" i="2"/>
  <c r="S148" i="2"/>
  <c r="AS149" i="2"/>
  <c r="S154" i="2"/>
  <c r="AS155" i="2"/>
  <c r="AQ167" i="2"/>
  <c r="X173" i="2"/>
  <c r="U177" i="2"/>
  <c r="S183" i="2"/>
  <c r="X186" i="2"/>
  <c r="AQ195" i="2"/>
  <c r="AO195" i="2"/>
  <c r="X195" i="2"/>
  <c r="W195" i="2"/>
  <c r="AS195" i="2"/>
  <c r="U198" i="2"/>
  <c r="T198" i="2"/>
  <c r="S198" i="2"/>
  <c r="R198" i="2"/>
  <c r="AS198" i="2"/>
  <c r="AQ198" i="2"/>
  <c r="W198" i="2"/>
  <c r="T202" i="2"/>
  <c r="BS6" i="3"/>
  <c r="AV6" i="3"/>
  <c r="N6" i="3"/>
  <c r="M6" i="3"/>
  <c r="O6" i="3" s="1"/>
  <c r="BP6" i="3"/>
  <c r="AS6" i="3"/>
  <c r="K6" i="3"/>
  <c r="BO6" i="3"/>
  <c r="BQ6" i="3" s="1"/>
  <c r="AR6" i="3"/>
  <c r="AT6" i="3" s="1"/>
  <c r="J6" i="3"/>
  <c r="L6" i="3" s="1"/>
  <c r="AW20" i="3"/>
  <c r="AZ27" i="3"/>
  <c r="S88" i="2"/>
  <c r="S94" i="2"/>
  <c r="AS95" i="2"/>
  <c r="S100" i="2"/>
  <c r="AS101" i="2"/>
  <c r="X104" i="2"/>
  <c r="AO106" i="2"/>
  <c r="X106" i="2"/>
  <c r="W106" i="2"/>
  <c r="AQ106" i="2"/>
  <c r="T107" i="2"/>
  <c r="S111" i="2"/>
  <c r="U114" i="2"/>
  <c r="T114" i="2"/>
  <c r="S114" i="2"/>
  <c r="AS114" i="2"/>
  <c r="W114" i="2"/>
  <c r="V115" i="2"/>
  <c r="AO118" i="2"/>
  <c r="X118" i="2"/>
  <c r="W118" i="2"/>
  <c r="AQ118" i="2"/>
  <c r="T119" i="2"/>
  <c r="S123" i="2"/>
  <c r="T126" i="2"/>
  <c r="S126" i="2"/>
  <c r="AS126" i="2"/>
  <c r="W126" i="2"/>
  <c r="V127" i="2"/>
  <c r="AO130" i="2"/>
  <c r="X130" i="2"/>
  <c r="W130" i="2"/>
  <c r="AQ130" i="2"/>
  <c r="T131" i="2"/>
  <c r="S135" i="2"/>
  <c r="T138" i="2"/>
  <c r="S138" i="2"/>
  <c r="R138" i="2"/>
  <c r="AS138" i="2"/>
  <c r="W138" i="2"/>
  <c r="AQ141" i="2"/>
  <c r="AO141" i="2"/>
  <c r="X141" i="2"/>
  <c r="W141" i="2"/>
  <c r="AS141" i="2"/>
  <c r="T142" i="2"/>
  <c r="T144" i="2"/>
  <c r="S144" i="2"/>
  <c r="R144" i="2"/>
  <c r="AS144" i="2"/>
  <c r="W144" i="2"/>
  <c r="AQ147" i="2"/>
  <c r="AO147" i="2"/>
  <c r="X147" i="2"/>
  <c r="W147" i="2"/>
  <c r="AS147" i="2"/>
  <c r="T148" i="2"/>
  <c r="T150" i="2"/>
  <c r="S150" i="2"/>
  <c r="R150" i="2"/>
  <c r="AS150" i="2"/>
  <c r="W150" i="2"/>
  <c r="AQ153" i="2"/>
  <c r="AO153" i="2"/>
  <c r="X153" i="2"/>
  <c r="W153" i="2"/>
  <c r="AS153" i="2"/>
  <c r="T154" i="2"/>
  <c r="U156" i="2"/>
  <c r="T156" i="2"/>
  <c r="S156" i="2"/>
  <c r="R156" i="2"/>
  <c r="AS156" i="2"/>
  <c r="W156" i="2"/>
  <c r="S160" i="2"/>
  <c r="R166" i="2"/>
  <c r="AR167" i="2"/>
  <c r="AO172" i="2"/>
  <c r="X172" i="2"/>
  <c r="W172" i="2"/>
  <c r="V172" i="2"/>
  <c r="AQ172" i="2"/>
  <c r="V177" i="2"/>
  <c r="R179" i="2"/>
  <c r="AQ180" i="2"/>
  <c r="T183" i="2"/>
  <c r="W185" i="2"/>
  <c r="V185" i="2"/>
  <c r="T185" i="2"/>
  <c r="S185" i="2"/>
  <c r="AO185" i="2"/>
  <c r="AO186" i="2"/>
  <c r="S189" i="2"/>
  <c r="X192" i="2"/>
  <c r="AS5" i="3"/>
  <c r="AU9" i="3"/>
  <c r="AW9" i="3" s="1"/>
  <c r="AZ19" i="3"/>
  <c r="BB20" i="3"/>
  <c r="AZ29" i="3"/>
  <c r="AW51" i="3"/>
  <c r="AE64" i="3"/>
  <c r="U162" i="2"/>
  <c r="T162" i="2"/>
  <c r="S162" i="2"/>
  <c r="R162" i="2"/>
  <c r="AS162" i="2"/>
  <c r="W162" i="2"/>
  <c r="T189" i="2"/>
  <c r="W191" i="2"/>
  <c r="V191" i="2"/>
  <c r="T191" i="2"/>
  <c r="S191" i="2"/>
  <c r="AO191" i="2"/>
  <c r="AO192" i="2"/>
  <c r="R195" i="2"/>
  <c r="AR196" i="2"/>
  <c r="V198" i="2"/>
  <c r="AQ201" i="2"/>
  <c r="AO201" i="2"/>
  <c r="X201" i="2"/>
  <c r="W201" i="2"/>
  <c r="U201" i="2"/>
  <c r="AS201" i="2"/>
  <c r="AR202" i="2"/>
  <c r="AY9" i="3"/>
  <c r="BZ11" i="3"/>
  <c r="AE13" i="3"/>
  <c r="BB13" i="3"/>
  <c r="AB13" i="3"/>
  <c r="BA13" i="3"/>
  <c r="AA13" i="3"/>
  <c r="AC13" i="3" s="1"/>
  <c r="J13" i="3"/>
  <c r="L13" i="3" s="1"/>
  <c r="BQ15" i="3"/>
  <c r="O22" i="3"/>
  <c r="AF33" i="3"/>
  <c r="R106" i="2"/>
  <c r="U111" i="2"/>
  <c r="R114" i="2"/>
  <c r="X115" i="2"/>
  <c r="R118" i="2"/>
  <c r="U123" i="2"/>
  <c r="R126" i="2"/>
  <c r="X127" i="2"/>
  <c r="R130" i="2"/>
  <c r="AR132" i="2"/>
  <c r="U135" i="2"/>
  <c r="AS136" i="2"/>
  <c r="V138" i="2"/>
  <c r="R141" i="2"/>
  <c r="AR142" i="2"/>
  <c r="V144" i="2"/>
  <c r="R147" i="2"/>
  <c r="AR148" i="2"/>
  <c r="V150" i="2"/>
  <c r="R153" i="2"/>
  <c r="AR154" i="2"/>
  <c r="V156" i="2"/>
  <c r="AQ165" i="2"/>
  <c r="AO165" i="2"/>
  <c r="X165" i="2"/>
  <c r="W165" i="2"/>
  <c r="AS165" i="2"/>
  <c r="U168" i="2"/>
  <c r="T168" i="2"/>
  <c r="S168" i="2"/>
  <c r="R168" i="2"/>
  <c r="AS168" i="2"/>
  <c r="W168" i="2"/>
  <c r="R172" i="2"/>
  <c r="AR173" i="2"/>
  <c r="AO178" i="2"/>
  <c r="X178" i="2"/>
  <c r="W178" i="2"/>
  <c r="V178" i="2"/>
  <c r="AQ178" i="2"/>
  <c r="V183" i="2"/>
  <c r="R185" i="2"/>
  <c r="AQ186" i="2"/>
  <c r="U189" i="2"/>
  <c r="S195" i="2"/>
  <c r="AS196" i="2"/>
  <c r="X198" i="2"/>
  <c r="AS202" i="2"/>
  <c r="AE6" i="3"/>
  <c r="BT10" i="3"/>
  <c r="L19" i="3"/>
  <c r="AX21" i="3"/>
  <c r="AZ21" i="3" s="1"/>
  <c r="AZ25" i="3"/>
  <c r="BQ28" i="3"/>
  <c r="S110" i="2"/>
  <c r="S116" i="2"/>
  <c r="S122" i="2"/>
  <c r="S128" i="2"/>
  <c r="S134" i="2"/>
  <c r="S140" i="2"/>
  <c r="S146" i="2"/>
  <c r="U151" i="2"/>
  <c r="S152" i="2"/>
  <c r="U157" i="2"/>
  <c r="U163" i="2"/>
  <c r="S164" i="2"/>
  <c r="U169" i="2"/>
  <c r="U175" i="2"/>
  <c r="U181" i="2"/>
  <c r="U187" i="2"/>
  <c r="S188" i="2"/>
  <c r="AA3" i="3"/>
  <c r="AC3" i="3" s="1"/>
  <c r="AX3" i="3"/>
  <c r="AZ3" i="3" s="1"/>
  <c r="BU3" i="3"/>
  <c r="BW3" i="3" s="1"/>
  <c r="M4" i="3"/>
  <c r="O4" i="3" s="1"/>
  <c r="AU4" i="3"/>
  <c r="AW4" i="3" s="1"/>
  <c r="BR4" i="3"/>
  <c r="BT4" i="3" s="1"/>
  <c r="AD6" i="3"/>
  <c r="AF6" i="3" s="1"/>
  <c r="BA6" i="3"/>
  <c r="BC6" i="3" s="1"/>
  <c r="BX6" i="3"/>
  <c r="BZ6" i="3" s="1"/>
  <c r="AA7" i="3"/>
  <c r="AC7" i="3" s="1"/>
  <c r="AY7" i="3"/>
  <c r="AZ7" i="3" s="1"/>
  <c r="AD8" i="3"/>
  <c r="AF8" i="3" s="1"/>
  <c r="BX9" i="3"/>
  <c r="BZ9" i="3" s="1"/>
  <c r="AD12" i="3"/>
  <c r="AF12" i="3" s="1"/>
  <c r="AX13" i="3"/>
  <c r="AZ13" i="3" s="1"/>
  <c r="BX13" i="3"/>
  <c r="BZ13" i="3" s="1"/>
  <c r="BZ15" i="3"/>
  <c r="AD17" i="3"/>
  <c r="AF17" i="3" s="1"/>
  <c r="N18" i="3"/>
  <c r="O18" i="3" s="1"/>
  <c r="BA20" i="3"/>
  <c r="BA21" i="3"/>
  <c r="BC21" i="3" s="1"/>
  <c r="AY22" i="3"/>
  <c r="AZ22" i="3" s="1"/>
  <c r="K24" i="3"/>
  <c r="L24" i="3" s="1"/>
  <c r="BP24" i="3"/>
  <c r="BQ24" i="3" s="1"/>
  <c r="AD25" i="3"/>
  <c r="AF25" i="3" s="1"/>
  <c r="BX25" i="3"/>
  <c r="BZ25" i="3" s="1"/>
  <c r="K28" i="3"/>
  <c r="L28" i="3" s="1"/>
  <c r="BP28" i="3"/>
  <c r="AD29" i="3"/>
  <c r="AF29" i="3" s="1"/>
  <c r="BX29" i="3"/>
  <c r="BZ29" i="3" s="1"/>
  <c r="AR32" i="3"/>
  <c r="AB33" i="3"/>
  <c r="AD3" i="3"/>
  <c r="AF3" i="3" s="1"/>
  <c r="BA3" i="3"/>
  <c r="BX3" i="3"/>
  <c r="BZ3" i="3" s="1"/>
  <c r="AD7" i="3"/>
  <c r="AF7" i="3" s="1"/>
  <c r="BB7" i="3"/>
  <c r="BC7" i="3" s="1"/>
  <c r="BV8" i="3"/>
  <c r="AY8" i="3"/>
  <c r="AB8" i="3"/>
  <c r="AC8" i="3" s="1"/>
  <c r="BS8" i="3"/>
  <c r="AV8" i="3"/>
  <c r="N8" i="3"/>
  <c r="O8" i="3" s="1"/>
  <c r="AR8" i="3"/>
  <c r="BR8" i="3"/>
  <c r="BT8" i="3" s="1"/>
  <c r="BP10" i="3"/>
  <c r="AS10" i="3"/>
  <c r="K10" i="3"/>
  <c r="BY10" i="3"/>
  <c r="BB10" i="3"/>
  <c r="AE10" i="3"/>
  <c r="AR10" i="3"/>
  <c r="BV12" i="3"/>
  <c r="AY12" i="3"/>
  <c r="AB12" i="3"/>
  <c r="AC12" i="3" s="1"/>
  <c r="BS12" i="3"/>
  <c r="AV12" i="3"/>
  <c r="N12" i="3"/>
  <c r="O12" i="3" s="1"/>
  <c r="AR12" i="3"/>
  <c r="BR12" i="3"/>
  <c r="BT12" i="3" s="1"/>
  <c r="BP14" i="3"/>
  <c r="BQ14" i="3" s="1"/>
  <c r="AS14" i="3"/>
  <c r="K14" i="3"/>
  <c r="BY14" i="3"/>
  <c r="BB14" i="3"/>
  <c r="AE14" i="3"/>
  <c r="AR14" i="3"/>
  <c r="AT14" i="3" s="1"/>
  <c r="AR17" i="3"/>
  <c r="AT17" i="3" s="1"/>
  <c r="BR39" i="3"/>
  <c r="AR39" i="3"/>
  <c r="BP39" i="3"/>
  <c r="AE39" i="3"/>
  <c r="BO39" i="3"/>
  <c r="AB39" i="3"/>
  <c r="AA39" i="3"/>
  <c r="BB39" i="3"/>
  <c r="N39" i="3"/>
  <c r="AY39" i="3"/>
  <c r="M39" i="3"/>
  <c r="AX39" i="3"/>
  <c r="BU39" i="3"/>
  <c r="BW39" i="3" s="1"/>
  <c r="BS45" i="3"/>
  <c r="AV45" i="3"/>
  <c r="N45" i="3"/>
  <c r="BR45" i="3"/>
  <c r="AU45" i="3"/>
  <c r="BV45" i="3"/>
  <c r="AR45" i="3"/>
  <c r="BU45" i="3"/>
  <c r="AE45" i="3"/>
  <c r="AD45" i="3"/>
  <c r="BP45" i="3"/>
  <c r="BO45" i="3"/>
  <c r="AB45" i="3"/>
  <c r="BB45" i="3"/>
  <c r="AA45" i="3"/>
  <c r="AC45" i="3" s="1"/>
  <c r="BA45" i="3"/>
  <c r="K45" i="3"/>
  <c r="BX45" i="3"/>
  <c r="BZ45" i="3" s="1"/>
  <c r="M56" i="3"/>
  <c r="J56" i="3"/>
  <c r="BQ73" i="3"/>
  <c r="AE3" i="3"/>
  <c r="BB3" i="3"/>
  <c r="BY3" i="3"/>
  <c r="AB4" i="3"/>
  <c r="AC4" i="3" s="1"/>
  <c r="AY4" i="3"/>
  <c r="AZ4" i="3" s="1"/>
  <c r="BV4" i="3"/>
  <c r="BW4" i="3" s="1"/>
  <c r="AE7" i="3"/>
  <c r="BO7" i="3"/>
  <c r="AS8" i="3"/>
  <c r="AU10" i="3"/>
  <c r="BU10" i="3"/>
  <c r="BW10" i="3" s="1"/>
  <c r="AS12" i="3"/>
  <c r="AU14" i="3"/>
  <c r="BU14" i="3"/>
  <c r="BW14" i="3" s="1"/>
  <c r="BS17" i="3"/>
  <c r="BT17" i="3" s="1"/>
  <c r="AV17" i="3"/>
  <c r="N17" i="3"/>
  <c r="BP17" i="3"/>
  <c r="AS17" i="3"/>
  <c r="K17" i="3"/>
  <c r="AU17" i="3"/>
  <c r="BX17" i="3"/>
  <c r="BS18" i="3"/>
  <c r="BT18" i="3" s="1"/>
  <c r="J26" i="3"/>
  <c r="L26" i="3" s="1"/>
  <c r="O36" i="3"/>
  <c r="AW46" i="3"/>
  <c r="M60" i="3"/>
  <c r="O60" i="3" s="1"/>
  <c r="J60" i="3"/>
  <c r="AR7" i="3"/>
  <c r="AT7" i="3" s="1"/>
  <c r="BP7" i="3"/>
  <c r="BU8" i="3"/>
  <c r="BW8" i="3" s="1"/>
  <c r="AV10" i="3"/>
  <c r="BV10" i="3"/>
  <c r="BC11" i="3"/>
  <c r="BU12" i="3"/>
  <c r="BW12" i="3" s="1"/>
  <c r="AV14" i="3"/>
  <c r="BV14" i="3"/>
  <c r="AX17" i="3"/>
  <c r="AZ17" i="3" s="1"/>
  <c r="BY17" i="3"/>
  <c r="AT24" i="3"/>
  <c r="BS25" i="3"/>
  <c r="AV25" i="3"/>
  <c r="N25" i="3"/>
  <c r="BR25" i="3"/>
  <c r="AU25" i="3"/>
  <c r="AW25" i="3" s="1"/>
  <c r="BP25" i="3"/>
  <c r="AS25" i="3"/>
  <c r="AT25" i="3" s="1"/>
  <c r="K25" i="3"/>
  <c r="AT28" i="3"/>
  <c r="BS29" i="3"/>
  <c r="AV29" i="3"/>
  <c r="N29" i="3"/>
  <c r="BR29" i="3"/>
  <c r="BT29" i="3" s="1"/>
  <c r="AU29" i="3"/>
  <c r="BP29" i="3"/>
  <c r="AS29" i="3"/>
  <c r="AT29" i="3" s="1"/>
  <c r="K29" i="3"/>
  <c r="BV32" i="3"/>
  <c r="AY32" i="3"/>
  <c r="AB32" i="3"/>
  <c r="BU32" i="3"/>
  <c r="AX32" i="3"/>
  <c r="AA32" i="3"/>
  <c r="AC32" i="3" s="1"/>
  <c r="BS32" i="3"/>
  <c r="AV32" i="3"/>
  <c r="N32" i="3"/>
  <c r="BR32" i="3"/>
  <c r="BT32" i="3" s="1"/>
  <c r="AU32" i="3"/>
  <c r="BP32" i="3"/>
  <c r="BQ32" i="3" s="1"/>
  <c r="AS32" i="3"/>
  <c r="K32" i="3"/>
  <c r="L32" i="3" s="1"/>
  <c r="BX32" i="3"/>
  <c r="BA38" i="3"/>
  <c r="BC38" i="3" s="1"/>
  <c r="AA38" i="3"/>
  <c r="BY38" i="3"/>
  <c r="AY38" i="3"/>
  <c r="BX38" i="3"/>
  <c r="BZ38" i="3" s="1"/>
  <c r="AX38" i="3"/>
  <c r="N38" i="3"/>
  <c r="BV38" i="3"/>
  <c r="BU38" i="3"/>
  <c r="BW38" i="3" s="1"/>
  <c r="AV38" i="3"/>
  <c r="AU38" i="3"/>
  <c r="K38" i="3"/>
  <c r="BS38" i="3"/>
  <c r="BR38" i="3"/>
  <c r="AS38" i="3"/>
  <c r="BO38" i="3"/>
  <c r="BQ38" i="3" s="1"/>
  <c r="AD38" i="3"/>
  <c r="AF38" i="3" s="1"/>
  <c r="J39" i="3"/>
  <c r="BC48" i="3"/>
  <c r="J87" i="3"/>
  <c r="L87" i="3" s="1"/>
  <c r="BA87" i="3"/>
  <c r="BC87" i="3" s="1"/>
  <c r="AO110" i="2"/>
  <c r="AO116" i="2"/>
  <c r="AO122" i="2"/>
  <c r="AO128" i="2"/>
  <c r="AO134" i="2"/>
  <c r="AQ139" i="2"/>
  <c r="AO140" i="2"/>
  <c r="AQ145" i="2"/>
  <c r="AO146" i="2"/>
  <c r="AQ151" i="2"/>
  <c r="AO152" i="2"/>
  <c r="AQ157" i="2"/>
  <c r="AO158" i="2"/>
  <c r="AQ163" i="2"/>
  <c r="AO164" i="2"/>
  <c r="AQ169" i="2"/>
  <c r="AO170" i="2"/>
  <c r="AQ175" i="2"/>
  <c r="AO176" i="2"/>
  <c r="AQ181" i="2"/>
  <c r="AO182" i="2"/>
  <c r="AQ187" i="2"/>
  <c r="AO188" i="2"/>
  <c r="AQ193" i="2"/>
  <c r="AO194" i="2"/>
  <c r="AQ199" i="2"/>
  <c r="AO200" i="2"/>
  <c r="J3" i="3"/>
  <c r="AR3" i="3"/>
  <c r="BO3" i="3"/>
  <c r="BQ3" i="3" s="1"/>
  <c r="AD4" i="3"/>
  <c r="BA4" i="3"/>
  <c r="BC4" i="3" s="1"/>
  <c r="BX4" i="3"/>
  <c r="BZ4" i="3" s="1"/>
  <c r="AA5" i="3"/>
  <c r="AC5" i="3" s="1"/>
  <c r="AX5" i="3"/>
  <c r="AZ5" i="3" s="1"/>
  <c r="BU5" i="3"/>
  <c r="BW5" i="3" s="1"/>
  <c r="AU6" i="3"/>
  <c r="AW6" i="3" s="1"/>
  <c r="BR6" i="3"/>
  <c r="BT6" i="3" s="1"/>
  <c r="J7" i="3"/>
  <c r="AS7" i="3"/>
  <c r="J8" i="3"/>
  <c r="L8" i="3" s="1"/>
  <c r="AU8" i="3"/>
  <c r="AW8" i="3" s="1"/>
  <c r="BX8" i="3"/>
  <c r="AD9" i="3"/>
  <c r="AF9" i="3" s="1"/>
  <c r="J10" i="3"/>
  <c r="AA11" i="3"/>
  <c r="AC11" i="3" s="1"/>
  <c r="J12" i="3"/>
  <c r="AU12" i="3"/>
  <c r="AW12" i="3" s="1"/>
  <c r="BX12" i="3"/>
  <c r="AD13" i="3"/>
  <c r="AF13" i="3" s="1"/>
  <c r="J14" i="3"/>
  <c r="AY17" i="3"/>
  <c r="AR18" i="3"/>
  <c r="AE20" i="3"/>
  <c r="BR20" i="3"/>
  <c r="AE21" i="3"/>
  <c r="BU22" i="3"/>
  <c r="BW22" i="3" s="1"/>
  <c r="M25" i="3"/>
  <c r="BA25" i="3"/>
  <c r="BC25" i="3" s="1"/>
  <c r="M29" i="3"/>
  <c r="O29" i="3" s="1"/>
  <c r="BA29" i="3"/>
  <c r="BW30" i="3"/>
  <c r="M32" i="3"/>
  <c r="O32" i="3" s="1"/>
  <c r="BY32" i="3"/>
  <c r="M38" i="3"/>
  <c r="J38" i="3"/>
  <c r="L38" i="3" s="1"/>
  <c r="K39" i="3"/>
  <c r="J45" i="3"/>
  <c r="L45" i="3" s="1"/>
  <c r="BB56" i="3"/>
  <c r="BW57" i="3"/>
  <c r="BB60" i="3"/>
  <c r="AR139" i="2"/>
  <c r="AR145" i="2"/>
  <c r="AR151" i="2"/>
  <c r="AR157" i="2"/>
  <c r="AR163" i="2"/>
  <c r="AR169" i="2"/>
  <c r="AR175" i="2"/>
  <c r="AR181" i="2"/>
  <c r="AR187" i="2"/>
  <c r="AR193" i="2"/>
  <c r="AR199" i="2"/>
  <c r="K3" i="3"/>
  <c r="AS3" i="3"/>
  <c r="BP3" i="3"/>
  <c r="AE4" i="3"/>
  <c r="BB4" i="3"/>
  <c r="BY4" i="3"/>
  <c r="K7" i="3"/>
  <c r="BR7" i="3"/>
  <c r="K8" i="3"/>
  <c r="BY8" i="3"/>
  <c r="AX10" i="3"/>
  <c r="AZ10" i="3" s="1"/>
  <c r="BX10" i="3"/>
  <c r="K12" i="3"/>
  <c r="BY12" i="3"/>
  <c r="AX14" i="3"/>
  <c r="BX14" i="3"/>
  <c r="BZ14" i="3" s="1"/>
  <c r="J17" i="3"/>
  <c r="L17" i="3" s="1"/>
  <c r="BP18" i="3"/>
  <c r="AS18" i="3"/>
  <c r="K18" i="3"/>
  <c r="BY18" i="3"/>
  <c r="BB18" i="3"/>
  <c r="BC18" i="3" s="1"/>
  <c r="AE18" i="3"/>
  <c r="AF18" i="3" s="1"/>
  <c r="AU18" i="3"/>
  <c r="BV18" i="3"/>
  <c r="BW18" i="3" s="1"/>
  <c r="AC19" i="3"/>
  <c r="BB25" i="3"/>
  <c r="AC27" i="3"/>
  <c r="BB29" i="3"/>
  <c r="AF35" i="3"/>
  <c r="AS39" i="3"/>
  <c r="AS45" i="3"/>
  <c r="AQ110" i="2"/>
  <c r="AQ116" i="2"/>
  <c r="AQ122" i="2"/>
  <c r="AQ128" i="2"/>
  <c r="AQ134" i="2"/>
  <c r="AS139" i="2"/>
  <c r="AQ140" i="2"/>
  <c r="AS145" i="2"/>
  <c r="AQ146" i="2"/>
  <c r="AS151" i="2"/>
  <c r="AQ152" i="2"/>
  <c r="AS157" i="2"/>
  <c r="AQ158" i="2"/>
  <c r="AS163" i="2"/>
  <c r="AS169" i="2"/>
  <c r="AS175" i="2"/>
  <c r="AS181" i="2"/>
  <c r="AS187" i="2"/>
  <c r="AS193" i="2"/>
  <c r="AS199" i="2"/>
  <c r="AU7" i="3"/>
  <c r="AW7" i="3" s="1"/>
  <c r="BS7" i="3"/>
  <c r="AX8" i="3"/>
  <c r="N10" i="3"/>
  <c r="O10" i="3" s="1"/>
  <c r="AY10" i="3"/>
  <c r="AF11" i="3"/>
  <c r="AX12" i="3"/>
  <c r="AZ12" i="3" s="1"/>
  <c r="N14" i="3"/>
  <c r="O14" i="3" s="1"/>
  <c r="AY14" i="3"/>
  <c r="AF15" i="3"/>
  <c r="BA17" i="3"/>
  <c r="BC17" i="3" s="1"/>
  <c r="AV18" i="3"/>
  <c r="BV24" i="3"/>
  <c r="AY24" i="3"/>
  <c r="AB24" i="3"/>
  <c r="BU24" i="3"/>
  <c r="BW24" i="3" s="1"/>
  <c r="AX24" i="3"/>
  <c r="AZ24" i="3" s="1"/>
  <c r="AA24" i="3"/>
  <c r="AC24" i="3" s="1"/>
  <c r="BS24" i="3"/>
  <c r="BT24" i="3" s="1"/>
  <c r="AV24" i="3"/>
  <c r="AW24" i="3" s="1"/>
  <c r="N24" i="3"/>
  <c r="O24" i="3" s="1"/>
  <c r="BA24" i="3"/>
  <c r="J25" i="3"/>
  <c r="L25" i="3" s="1"/>
  <c r="BO25" i="3"/>
  <c r="BV28" i="3"/>
  <c r="AY28" i="3"/>
  <c r="AB28" i="3"/>
  <c r="BU28" i="3"/>
  <c r="BW28" i="3" s="1"/>
  <c r="AX28" i="3"/>
  <c r="AZ28" i="3" s="1"/>
  <c r="AA28" i="3"/>
  <c r="AC28" i="3" s="1"/>
  <c r="BS28" i="3"/>
  <c r="BT28" i="3" s="1"/>
  <c r="AV28" i="3"/>
  <c r="AW28" i="3" s="1"/>
  <c r="N28" i="3"/>
  <c r="BA28" i="3"/>
  <c r="J29" i="3"/>
  <c r="L29" i="3" s="1"/>
  <c r="BO29" i="3"/>
  <c r="BU33" i="3"/>
  <c r="BW33" i="3" s="1"/>
  <c r="AV33" i="3"/>
  <c r="N33" i="3"/>
  <c r="BS33" i="3"/>
  <c r="AU33" i="3"/>
  <c r="AW33" i="3" s="1"/>
  <c r="BR33" i="3"/>
  <c r="BT33" i="3" s="1"/>
  <c r="AS33" i="3"/>
  <c r="K33" i="3"/>
  <c r="BP33" i="3"/>
  <c r="AR33" i="3"/>
  <c r="AT33" i="3" s="1"/>
  <c r="BO33" i="3"/>
  <c r="BQ33" i="3" s="1"/>
  <c r="BB33" i="3"/>
  <c r="BC33" i="3" s="1"/>
  <c r="AE33" i="3"/>
  <c r="BX33" i="3"/>
  <c r="BZ33" i="3" s="1"/>
  <c r="AB38" i="3"/>
  <c r="AU39" i="3"/>
  <c r="BP42" i="3"/>
  <c r="AS42" i="3"/>
  <c r="K42" i="3"/>
  <c r="BO42" i="3"/>
  <c r="BQ42" i="3" s="1"/>
  <c r="AR42" i="3"/>
  <c r="BR42" i="3"/>
  <c r="BT42" i="3" s="1"/>
  <c r="AB42" i="3"/>
  <c r="AA42" i="3"/>
  <c r="AC42" i="3" s="1"/>
  <c r="BB42" i="3"/>
  <c r="BA42" i="3"/>
  <c r="BC42" i="3" s="1"/>
  <c r="N42" i="3"/>
  <c r="AY42" i="3"/>
  <c r="AX42" i="3"/>
  <c r="AZ42" i="3" s="1"/>
  <c r="BY42" i="3"/>
  <c r="BX42" i="3"/>
  <c r="AV42" i="3"/>
  <c r="AW42" i="3" s="1"/>
  <c r="AE42" i="3"/>
  <c r="AF42" i="3" s="1"/>
  <c r="AX45" i="3"/>
  <c r="AZ45" i="3" s="1"/>
  <c r="AR110" i="2"/>
  <c r="AR116" i="2"/>
  <c r="AR122" i="2"/>
  <c r="AR128" i="2"/>
  <c r="AR134" i="2"/>
  <c r="R139" i="2"/>
  <c r="AR140" i="2"/>
  <c r="R145" i="2"/>
  <c r="AR146" i="2"/>
  <c r="R151" i="2"/>
  <c r="AR152" i="2"/>
  <c r="R157" i="2"/>
  <c r="AR158" i="2"/>
  <c r="R163" i="2"/>
  <c r="R169" i="2"/>
  <c r="R175" i="2"/>
  <c r="R181" i="2"/>
  <c r="R187" i="2"/>
  <c r="R193" i="2"/>
  <c r="R199" i="2"/>
  <c r="AU3" i="3"/>
  <c r="BR3" i="3"/>
  <c r="BT3" i="3" s="1"/>
  <c r="J4" i="3"/>
  <c r="L4" i="3" s="1"/>
  <c r="AR4" i="3"/>
  <c r="AD5" i="3"/>
  <c r="BA5" i="3"/>
  <c r="BC5" i="3" s="1"/>
  <c r="AA6" i="3"/>
  <c r="AX6" i="3"/>
  <c r="AZ6" i="3" s="1"/>
  <c r="BU6" i="3"/>
  <c r="BW6" i="3" s="1"/>
  <c r="AV7" i="3"/>
  <c r="BA8" i="3"/>
  <c r="BS9" i="3"/>
  <c r="BT9" i="3" s="1"/>
  <c r="AV9" i="3"/>
  <c r="N9" i="3"/>
  <c r="O9" i="3" s="1"/>
  <c r="BP9" i="3"/>
  <c r="AS9" i="3"/>
  <c r="K9" i="3"/>
  <c r="AR9" i="3"/>
  <c r="AT9" i="3" s="1"/>
  <c r="BU9" i="3"/>
  <c r="BW9" i="3" s="1"/>
  <c r="BY11" i="3"/>
  <c r="BB11" i="3"/>
  <c r="AE11" i="3"/>
  <c r="BV11" i="3"/>
  <c r="BW11" i="3" s="1"/>
  <c r="AY11" i="3"/>
  <c r="AZ11" i="3" s="1"/>
  <c r="AB11" i="3"/>
  <c r="AR11" i="3"/>
  <c r="AT11" i="3" s="1"/>
  <c r="BR11" i="3"/>
  <c r="BT11" i="3" s="1"/>
  <c r="BA12" i="3"/>
  <c r="BS13" i="3"/>
  <c r="BT13" i="3" s="1"/>
  <c r="AV13" i="3"/>
  <c r="AW13" i="3" s="1"/>
  <c r="N13" i="3"/>
  <c r="BP13" i="3"/>
  <c r="BQ13" i="3" s="1"/>
  <c r="AS13" i="3"/>
  <c r="K13" i="3"/>
  <c r="AR13" i="3"/>
  <c r="AT13" i="3" s="1"/>
  <c r="BU13" i="3"/>
  <c r="BW13" i="3" s="1"/>
  <c r="BY15" i="3"/>
  <c r="BB15" i="3"/>
  <c r="BC15" i="3" s="1"/>
  <c r="AE15" i="3"/>
  <c r="BV15" i="3"/>
  <c r="BW15" i="3" s="1"/>
  <c r="AY15" i="3"/>
  <c r="AZ15" i="3" s="1"/>
  <c r="AB15" i="3"/>
  <c r="AC15" i="3" s="1"/>
  <c r="AR15" i="3"/>
  <c r="AT15" i="3" s="1"/>
  <c r="BS15" i="3"/>
  <c r="BT15" i="3" s="1"/>
  <c r="AA17" i="3"/>
  <c r="BB17" i="3"/>
  <c r="BX18" i="3"/>
  <c r="BZ18" i="3" s="1"/>
  <c r="BW19" i="3"/>
  <c r="AV22" i="3"/>
  <c r="AW22" i="3" s="1"/>
  <c r="BB24" i="3"/>
  <c r="AA25" i="3"/>
  <c r="BU25" i="3"/>
  <c r="BB28" i="3"/>
  <c r="AA29" i="3"/>
  <c r="AC29" i="3" s="1"/>
  <c r="BU29" i="3"/>
  <c r="AD32" i="3"/>
  <c r="AF32" i="3" s="1"/>
  <c r="M33" i="3"/>
  <c r="O33" i="3" s="1"/>
  <c r="BY33" i="3"/>
  <c r="BC35" i="3"/>
  <c r="AF36" i="3"/>
  <c r="AE38" i="3"/>
  <c r="AV39" i="3"/>
  <c r="AY45" i="3"/>
  <c r="BZ49" i="3"/>
  <c r="BW51" i="3"/>
  <c r="L54" i="3"/>
  <c r="BP71" i="3"/>
  <c r="N3" i="3"/>
  <c r="O3" i="3" s="1"/>
  <c r="AV3" i="3"/>
  <c r="K4" i="3"/>
  <c r="AS4" i="3"/>
  <c r="AE5" i="3"/>
  <c r="BB5" i="3"/>
  <c r="AB6" i="3"/>
  <c r="AY6" i="3"/>
  <c r="N7" i="3"/>
  <c r="BB8" i="3"/>
  <c r="AA10" i="3"/>
  <c r="AC10" i="3" s="1"/>
  <c r="BA10" i="3"/>
  <c r="BC10" i="3" s="1"/>
  <c r="BB12" i="3"/>
  <c r="AA14" i="3"/>
  <c r="AC14" i="3" s="1"/>
  <c r="BA14" i="3"/>
  <c r="BC14" i="3" s="1"/>
  <c r="AB17" i="3"/>
  <c r="J18" i="3"/>
  <c r="L18" i="3" s="1"/>
  <c r="AX18" i="3"/>
  <c r="AZ18" i="3" s="1"/>
  <c r="BV20" i="3"/>
  <c r="AY20" i="3"/>
  <c r="AB20" i="3"/>
  <c r="BU20" i="3"/>
  <c r="AX20" i="3"/>
  <c r="AZ20" i="3" s="1"/>
  <c r="AA20" i="3"/>
  <c r="BS20" i="3"/>
  <c r="AV20" i="3"/>
  <c r="N20" i="3"/>
  <c r="BS21" i="3"/>
  <c r="AV21" i="3"/>
  <c r="N21" i="3"/>
  <c r="BR21" i="3"/>
  <c r="BT21" i="3" s="1"/>
  <c r="AU21" i="3"/>
  <c r="BP21" i="3"/>
  <c r="AS21" i="3"/>
  <c r="K21" i="3"/>
  <c r="AY21" i="3"/>
  <c r="BP22" i="3"/>
  <c r="AS22" i="3"/>
  <c r="K22" i="3"/>
  <c r="BO22" i="3"/>
  <c r="BQ22" i="3" s="1"/>
  <c r="AR22" i="3"/>
  <c r="AT22" i="3" s="1"/>
  <c r="J22" i="3"/>
  <c r="BY22" i="3"/>
  <c r="BZ22" i="3" s="1"/>
  <c r="BB22" i="3"/>
  <c r="AE22" i="3"/>
  <c r="AF22" i="3" s="1"/>
  <c r="AB25" i="3"/>
  <c r="BV25" i="3"/>
  <c r="AB29" i="3"/>
  <c r="BV29" i="3"/>
  <c r="AZ31" i="3"/>
  <c r="AE32" i="3"/>
  <c r="AR38" i="3"/>
  <c r="AT38" i="3" s="1"/>
  <c r="BS39" i="3"/>
  <c r="AC43" i="3"/>
  <c r="O61" i="3"/>
  <c r="AD71" i="3"/>
  <c r="BB71" i="3"/>
  <c r="BX71" i="3"/>
  <c r="AY71" i="3"/>
  <c r="N71" i="3"/>
  <c r="AX71" i="3"/>
  <c r="M71" i="3"/>
  <c r="O71" i="3" s="1"/>
  <c r="BV71" i="3"/>
  <c r="AV71" i="3"/>
  <c r="K71" i="3"/>
  <c r="BS71" i="3"/>
  <c r="AS71" i="3"/>
  <c r="BU71" i="3"/>
  <c r="BW71" i="3" s="1"/>
  <c r="BR71" i="3"/>
  <c r="BT71" i="3" s="1"/>
  <c r="AU71" i="3"/>
  <c r="AW71" i="3" s="1"/>
  <c r="AR71" i="3"/>
  <c r="J71" i="3"/>
  <c r="AC34" i="3"/>
  <c r="M45" i="3"/>
  <c r="BW47" i="3"/>
  <c r="BW50" i="3"/>
  <c r="AF53" i="3"/>
  <c r="BV56" i="3"/>
  <c r="AY56" i="3"/>
  <c r="AB56" i="3"/>
  <c r="BU56" i="3"/>
  <c r="BW56" i="3" s="1"/>
  <c r="AX56" i="3"/>
  <c r="AA56" i="3"/>
  <c r="AC56" i="3" s="1"/>
  <c r="BS56" i="3"/>
  <c r="AV56" i="3"/>
  <c r="N56" i="3"/>
  <c r="BR56" i="3"/>
  <c r="BT56" i="3" s="1"/>
  <c r="AU56" i="3"/>
  <c r="AW56" i="3" s="1"/>
  <c r="BA56" i="3"/>
  <c r="BC56" i="3" s="1"/>
  <c r="BV60" i="3"/>
  <c r="AY60" i="3"/>
  <c r="AB60" i="3"/>
  <c r="BU60" i="3"/>
  <c r="BW60" i="3" s="1"/>
  <c r="AX60" i="3"/>
  <c r="AA60" i="3"/>
  <c r="AC60" i="3" s="1"/>
  <c r="BS60" i="3"/>
  <c r="AV60" i="3"/>
  <c r="N60" i="3"/>
  <c r="BR60" i="3"/>
  <c r="BT60" i="3" s="1"/>
  <c r="AU60" i="3"/>
  <c r="AW60" i="3" s="1"/>
  <c r="BP60" i="3"/>
  <c r="BQ60" i="3" s="1"/>
  <c r="AS60" i="3"/>
  <c r="K60" i="3"/>
  <c r="M68" i="3"/>
  <c r="BO68" i="3"/>
  <c r="BQ68" i="3" s="1"/>
  <c r="AR68" i="3"/>
  <c r="J68" i="3"/>
  <c r="J77" i="3"/>
  <c r="M77" i="3"/>
  <c r="AX77" i="3"/>
  <c r="BY77" i="3"/>
  <c r="AW86" i="3"/>
  <c r="BV91" i="3"/>
  <c r="AY91" i="3"/>
  <c r="AB91" i="3"/>
  <c r="BU91" i="3"/>
  <c r="BW91" i="3" s="1"/>
  <c r="AX91" i="3"/>
  <c r="AZ91" i="3" s="1"/>
  <c r="AA91" i="3"/>
  <c r="AC91" i="3" s="1"/>
  <c r="BS91" i="3"/>
  <c r="AV91" i="3"/>
  <c r="N91" i="3"/>
  <c r="BR91" i="3"/>
  <c r="BT91" i="3" s="1"/>
  <c r="AU91" i="3"/>
  <c r="AW91" i="3" s="1"/>
  <c r="BX91" i="3"/>
  <c r="BA91" i="3"/>
  <c r="AR91" i="3"/>
  <c r="AT91" i="3" s="1"/>
  <c r="AE91" i="3"/>
  <c r="AD91" i="3"/>
  <c r="AF91" i="3" s="1"/>
  <c r="BY91" i="3"/>
  <c r="K91" i="3"/>
  <c r="BP91" i="3"/>
  <c r="BO91" i="3"/>
  <c r="BQ91" i="3" s="1"/>
  <c r="L113" i="3"/>
  <c r="AE34" i="3"/>
  <c r="AF34" i="3" s="1"/>
  <c r="AE35" i="3"/>
  <c r="AE36" i="3"/>
  <c r="AD37" i="3"/>
  <c r="BO37" i="3"/>
  <c r="BQ37" i="3" s="1"/>
  <c r="BR40" i="3"/>
  <c r="BT40" i="3" s="1"/>
  <c r="J42" i="3"/>
  <c r="L42" i="3" s="1"/>
  <c r="BV48" i="3"/>
  <c r="AY48" i="3"/>
  <c r="AB48" i="3"/>
  <c r="BU48" i="3"/>
  <c r="BW48" i="3" s="1"/>
  <c r="AX48" i="3"/>
  <c r="AZ48" i="3" s="1"/>
  <c r="AA48" i="3"/>
  <c r="BR48" i="3"/>
  <c r="BT48" i="3" s="1"/>
  <c r="AU48" i="3"/>
  <c r="AV48" i="3"/>
  <c r="BS49" i="3"/>
  <c r="AV49" i="3"/>
  <c r="N49" i="3"/>
  <c r="BR49" i="3"/>
  <c r="AU49" i="3"/>
  <c r="BO49" i="3"/>
  <c r="AR49" i="3"/>
  <c r="AT49" i="3" s="1"/>
  <c r="AX49" i="3"/>
  <c r="AZ49" i="3" s="1"/>
  <c r="AV50" i="3"/>
  <c r="AW50" i="3" s="1"/>
  <c r="AS52" i="3"/>
  <c r="AT52" i="3" s="1"/>
  <c r="AY55" i="3"/>
  <c r="AB55" i="3"/>
  <c r="AX55" i="3"/>
  <c r="AZ55" i="3" s="1"/>
  <c r="AA55" i="3"/>
  <c r="AC55" i="3" s="1"/>
  <c r="BO56" i="3"/>
  <c r="BX60" i="3"/>
  <c r="BZ60" i="3" s="1"/>
  <c r="AE68" i="3"/>
  <c r="BO34" i="3"/>
  <c r="BO35" i="3"/>
  <c r="BQ35" i="3" s="1"/>
  <c r="BO36" i="3"/>
  <c r="AE37" i="3"/>
  <c r="BP37" i="3"/>
  <c r="BU40" i="3"/>
  <c r="BW40" i="3" s="1"/>
  <c r="AX40" i="3"/>
  <c r="AZ40" i="3" s="1"/>
  <c r="AA40" i="3"/>
  <c r="AC40" i="3" s="1"/>
  <c r="AR40" i="3"/>
  <c r="BS40" i="3"/>
  <c r="AX46" i="3"/>
  <c r="AZ46" i="3" s="1"/>
  <c r="AX47" i="3"/>
  <c r="AZ47" i="3" s="1"/>
  <c r="AA47" i="3"/>
  <c r="AV47" i="3"/>
  <c r="AW47" i="3" s="1"/>
  <c r="M48" i="3"/>
  <c r="M49" i="3"/>
  <c r="O49" i="3" s="1"/>
  <c r="J49" i="3"/>
  <c r="AY49" i="3"/>
  <c r="BV52" i="3"/>
  <c r="AY52" i="3"/>
  <c r="AB52" i="3"/>
  <c r="BU52" i="3"/>
  <c r="AX52" i="3"/>
  <c r="AA52" i="3"/>
  <c r="AC52" i="3" s="1"/>
  <c r="BR52" i="3"/>
  <c r="BT52" i="3" s="1"/>
  <c r="AU52" i="3"/>
  <c r="AW52" i="3" s="1"/>
  <c r="AV52" i="3"/>
  <c r="BS53" i="3"/>
  <c r="AV53" i="3"/>
  <c r="N53" i="3"/>
  <c r="BR53" i="3"/>
  <c r="BT53" i="3" s="1"/>
  <c r="AU53" i="3"/>
  <c r="AW53" i="3" s="1"/>
  <c r="BO53" i="3"/>
  <c r="AR53" i="3"/>
  <c r="AT53" i="3" s="1"/>
  <c r="AX53" i="3"/>
  <c r="AZ53" i="3" s="1"/>
  <c r="J55" i="3"/>
  <c r="L55" i="3" s="1"/>
  <c r="K56" i="3"/>
  <c r="BP56" i="3"/>
  <c r="AF57" i="3"/>
  <c r="BZ57" i="3"/>
  <c r="BY60" i="3"/>
  <c r="BU77" i="3"/>
  <c r="BW77" i="3" s="1"/>
  <c r="BB91" i="3"/>
  <c r="AD30" i="3"/>
  <c r="BA30" i="3"/>
  <c r="BC30" i="3" s="1"/>
  <c r="BX30" i="3"/>
  <c r="BZ30" i="3" s="1"/>
  <c r="J33" i="3"/>
  <c r="L33" i="3" s="1"/>
  <c r="AR34" i="3"/>
  <c r="BP34" i="3"/>
  <c r="AR35" i="3"/>
  <c r="BP35" i="3"/>
  <c r="AR36" i="3"/>
  <c r="AT36" i="3" s="1"/>
  <c r="BP36" i="3"/>
  <c r="AR37" i="3"/>
  <c r="BR37" i="3"/>
  <c r="BT37" i="3" s="1"/>
  <c r="AS40" i="3"/>
  <c r="BV40" i="3"/>
  <c r="BT44" i="3"/>
  <c r="AZ50" i="3"/>
  <c r="AX51" i="3"/>
  <c r="AA51" i="3"/>
  <c r="AC51" i="3" s="1"/>
  <c r="AV51" i="3"/>
  <c r="M53" i="3"/>
  <c r="O53" i="3" s="1"/>
  <c r="J53" i="3"/>
  <c r="L53" i="3" s="1"/>
  <c r="AY53" i="3"/>
  <c r="AY59" i="3"/>
  <c r="AB59" i="3"/>
  <c r="AX59" i="3"/>
  <c r="AA59" i="3"/>
  <c r="AC59" i="3" s="1"/>
  <c r="AV59" i="3"/>
  <c r="AW59" i="3" s="1"/>
  <c r="N59" i="3"/>
  <c r="AD60" i="3"/>
  <c r="BB68" i="3"/>
  <c r="BX77" i="3"/>
  <c r="L81" i="3"/>
  <c r="AB19" i="3"/>
  <c r="AY19" i="3"/>
  <c r="BV19" i="3"/>
  <c r="AB23" i="3"/>
  <c r="AC23" i="3" s="1"/>
  <c r="AY23" i="3"/>
  <c r="AZ23" i="3" s="1"/>
  <c r="BV23" i="3"/>
  <c r="BW23" i="3" s="1"/>
  <c r="AB27" i="3"/>
  <c r="AY27" i="3"/>
  <c r="BV27" i="3"/>
  <c r="BW27" i="3" s="1"/>
  <c r="AE30" i="3"/>
  <c r="BB30" i="3"/>
  <c r="BY30" i="3"/>
  <c r="AB31" i="3"/>
  <c r="AC31" i="3" s="1"/>
  <c r="AY31" i="3"/>
  <c r="BV31" i="3"/>
  <c r="BW31" i="3" s="1"/>
  <c r="J34" i="3"/>
  <c r="L34" i="3" s="1"/>
  <c r="AS34" i="3"/>
  <c r="J35" i="3"/>
  <c r="L35" i="3" s="1"/>
  <c r="AS35" i="3"/>
  <c r="J36" i="3"/>
  <c r="AS36" i="3"/>
  <c r="BR36" i="3"/>
  <c r="BT36" i="3" s="1"/>
  <c r="J37" i="3"/>
  <c r="AS37" i="3"/>
  <c r="BS37" i="3"/>
  <c r="AU40" i="3"/>
  <c r="M42" i="3"/>
  <c r="O42" i="3" s="1"/>
  <c r="M46" i="3"/>
  <c r="O46" i="3" s="1"/>
  <c r="BB46" i="3"/>
  <c r="K47" i="3"/>
  <c r="L47" i="3" s="1"/>
  <c r="J48" i="3"/>
  <c r="BB48" i="3"/>
  <c r="K49" i="3"/>
  <c r="BA49" i="3"/>
  <c r="AY50" i="3"/>
  <c r="J51" i="3"/>
  <c r="AY51" i="3"/>
  <c r="BA52" i="3"/>
  <c r="AD56" i="3"/>
  <c r="AF56" i="3" s="1"/>
  <c r="BX56" i="3"/>
  <c r="BZ56" i="3" s="1"/>
  <c r="J59" i="3"/>
  <c r="AE60" i="3"/>
  <c r="BS61" i="3"/>
  <c r="AV61" i="3"/>
  <c r="N61" i="3"/>
  <c r="BR61" i="3"/>
  <c r="BT61" i="3" s="1"/>
  <c r="AU61" i="3"/>
  <c r="BP61" i="3"/>
  <c r="AS61" i="3"/>
  <c r="K61" i="3"/>
  <c r="BO61" i="3"/>
  <c r="BQ61" i="3" s="1"/>
  <c r="AR61" i="3"/>
  <c r="AT61" i="3" s="1"/>
  <c r="BY61" i="3"/>
  <c r="BB61" i="3"/>
  <c r="BC61" i="3" s="1"/>
  <c r="AE61" i="3"/>
  <c r="AF61" i="3" s="1"/>
  <c r="BU61" i="3"/>
  <c r="BW61" i="3" s="1"/>
  <c r="AX61" i="3"/>
  <c r="AZ61" i="3" s="1"/>
  <c r="AA61" i="3"/>
  <c r="BV61" i="3"/>
  <c r="BB70" i="3"/>
  <c r="AB70" i="3"/>
  <c r="BA70" i="3"/>
  <c r="AA70" i="3"/>
  <c r="AC70" i="3" s="1"/>
  <c r="BY70" i="3"/>
  <c r="AY70" i="3"/>
  <c r="N70" i="3"/>
  <c r="BX70" i="3"/>
  <c r="AX70" i="3"/>
  <c r="AZ70" i="3" s="1"/>
  <c r="BV70" i="3"/>
  <c r="AV70" i="3"/>
  <c r="BU70" i="3"/>
  <c r="AU70" i="3"/>
  <c r="AW70" i="3" s="1"/>
  <c r="K70" i="3"/>
  <c r="BS70" i="3"/>
  <c r="BR70" i="3"/>
  <c r="BT70" i="3" s="1"/>
  <c r="AS70" i="3"/>
  <c r="AR70" i="3"/>
  <c r="BO70" i="3"/>
  <c r="BQ70" i="3" s="1"/>
  <c r="AE70" i="3"/>
  <c r="L93" i="3"/>
  <c r="K34" i="3"/>
  <c r="BR34" i="3"/>
  <c r="K35" i="3"/>
  <c r="BR35" i="3"/>
  <c r="BT35" i="3" s="1"/>
  <c r="K36" i="3"/>
  <c r="AU36" i="3"/>
  <c r="AW36" i="3" s="1"/>
  <c r="BS36" i="3"/>
  <c r="K37" i="3"/>
  <c r="AU37" i="3"/>
  <c r="J40" i="3"/>
  <c r="AV40" i="3"/>
  <c r="BX40" i="3"/>
  <c r="BZ40" i="3" s="1"/>
  <c r="AU43" i="3"/>
  <c r="AT44" i="3"/>
  <c r="N46" i="3"/>
  <c r="K48" i="3"/>
  <c r="BB49" i="3"/>
  <c r="M50" i="3"/>
  <c r="O50" i="3" s="1"/>
  <c r="BB50" i="3"/>
  <c r="K51" i="3"/>
  <c r="J52" i="3"/>
  <c r="L52" i="3" s="1"/>
  <c r="BB52" i="3"/>
  <c r="K53" i="3"/>
  <c r="BA53" i="3"/>
  <c r="BC53" i="3" s="1"/>
  <c r="M55" i="3"/>
  <c r="AE56" i="3"/>
  <c r="BY56" i="3"/>
  <c r="K59" i="3"/>
  <c r="BY68" i="3"/>
  <c r="O70" i="3"/>
  <c r="AD19" i="3"/>
  <c r="BA19" i="3"/>
  <c r="BX19" i="3"/>
  <c r="BZ19" i="3" s="1"/>
  <c r="AD23" i="3"/>
  <c r="AF23" i="3" s="1"/>
  <c r="BA23" i="3"/>
  <c r="BX23" i="3"/>
  <c r="BZ23" i="3" s="1"/>
  <c r="AD27" i="3"/>
  <c r="BA27" i="3"/>
  <c r="BC27" i="3" s="1"/>
  <c r="BX27" i="3"/>
  <c r="BZ27" i="3" s="1"/>
  <c r="AR30" i="3"/>
  <c r="AT30" i="3" s="1"/>
  <c r="BO30" i="3"/>
  <c r="BQ30" i="3" s="1"/>
  <c r="AD31" i="3"/>
  <c r="BA31" i="3"/>
  <c r="BX31" i="3"/>
  <c r="BZ31" i="3" s="1"/>
  <c r="AU34" i="3"/>
  <c r="BS34" i="3"/>
  <c r="AU35" i="3"/>
  <c r="AW35" i="3" s="1"/>
  <c r="BS35" i="3"/>
  <c r="AV36" i="3"/>
  <c r="AV37" i="3"/>
  <c r="BU37" i="3"/>
  <c r="K40" i="3"/>
  <c r="AY40" i="3"/>
  <c r="BY40" i="3"/>
  <c r="J43" i="3"/>
  <c r="AV43" i="3"/>
  <c r="BV44" i="3"/>
  <c r="AY44" i="3"/>
  <c r="AB44" i="3"/>
  <c r="BU44" i="3"/>
  <c r="AX44" i="3"/>
  <c r="AA44" i="3"/>
  <c r="AS44" i="3"/>
  <c r="BX44" i="3"/>
  <c r="BZ44" i="3" s="1"/>
  <c r="BR46" i="3"/>
  <c r="BT46" i="3" s="1"/>
  <c r="M47" i="3"/>
  <c r="N48" i="3"/>
  <c r="BO48" i="3"/>
  <c r="BQ48" i="3" s="1"/>
  <c r="AA49" i="3"/>
  <c r="BP49" i="3"/>
  <c r="N50" i="3"/>
  <c r="K52" i="3"/>
  <c r="BB53" i="3"/>
  <c r="N55" i="3"/>
  <c r="AR60" i="3"/>
  <c r="AT60" i="3" s="1"/>
  <c r="BZ61" i="3"/>
  <c r="AY63" i="3"/>
  <c r="AB63" i="3"/>
  <c r="AA63" i="3"/>
  <c r="AC63" i="3" s="1"/>
  <c r="AV63" i="3"/>
  <c r="N63" i="3"/>
  <c r="AU63" i="3"/>
  <c r="AW63" i="3" s="1"/>
  <c r="M63" i="3"/>
  <c r="O63" i="3" s="1"/>
  <c r="AR63" i="3"/>
  <c r="AT63" i="3" s="1"/>
  <c r="J63" i="3"/>
  <c r="L63" i="3" s="1"/>
  <c r="BQ75" i="3"/>
  <c r="L85" i="3"/>
  <c r="AE19" i="3"/>
  <c r="BB19" i="3"/>
  <c r="AE23" i="3"/>
  <c r="BB23" i="3"/>
  <c r="AE27" i="3"/>
  <c r="BB27" i="3"/>
  <c r="K30" i="3"/>
  <c r="L30" i="3" s="1"/>
  <c r="AS30" i="3"/>
  <c r="AE31" i="3"/>
  <c r="BB31" i="3"/>
  <c r="AV34" i="3"/>
  <c r="AV35" i="3"/>
  <c r="BU35" i="3"/>
  <c r="BW35" i="3" s="1"/>
  <c r="N36" i="3"/>
  <c r="BU36" i="3"/>
  <c r="BW36" i="3" s="1"/>
  <c r="BV37" i="3"/>
  <c r="K43" i="3"/>
  <c r="AX43" i="3"/>
  <c r="AZ43" i="3" s="1"/>
  <c r="AU44" i="3"/>
  <c r="AW44" i="3" s="1"/>
  <c r="BY44" i="3"/>
  <c r="AA46" i="3"/>
  <c r="BS46" i="3"/>
  <c r="N47" i="3"/>
  <c r="BP48" i="3"/>
  <c r="AB49" i="3"/>
  <c r="BR50" i="3"/>
  <c r="M51" i="3"/>
  <c r="O51" i="3" s="1"/>
  <c r="N52" i="3"/>
  <c r="O52" i="3" s="1"/>
  <c r="BO52" i="3"/>
  <c r="AA53" i="3"/>
  <c r="BP53" i="3"/>
  <c r="AR56" i="3"/>
  <c r="BS57" i="3"/>
  <c r="AV57" i="3"/>
  <c r="N57" i="3"/>
  <c r="BR57" i="3"/>
  <c r="AU57" i="3"/>
  <c r="AW57" i="3" s="1"/>
  <c r="BP57" i="3"/>
  <c r="AS57" i="3"/>
  <c r="K57" i="3"/>
  <c r="BO57" i="3"/>
  <c r="BQ57" i="3" s="1"/>
  <c r="AR57" i="3"/>
  <c r="M59" i="3"/>
  <c r="O59" i="3" s="1"/>
  <c r="K63" i="3"/>
  <c r="AY67" i="3"/>
  <c r="AB67" i="3"/>
  <c r="AV67" i="3"/>
  <c r="N67" i="3"/>
  <c r="AU67" i="3"/>
  <c r="AW67" i="3" s="1"/>
  <c r="M67" i="3"/>
  <c r="O67" i="3" s="1"/>
  <c r="AR67" i="3"/>
  <c r="AT67" i="3" s="1"/>
  <c r="J67" i="3"/>
  <c r="AD70" i="3"/>
  <c r="AF70" i="3" s="1"/>
  <c r="AA74" i="3"/>
  <c r="AC74" i="3" s="1"/>
  <c r="BV87" i="3"/>
  <c r="AY87" i="3"/>
  <c r="AB87" i="3"/>
  <c r="BU87" i="3"/>
  <c r="BW87" i="3" s="1"/>
  <c r="AX87" i="3"/>
  <c r="AA87" i="3"/>
  <c r="AC87" i="3" s="1"/>
  <c r="BS87" i="3"/>
  <c r="AV87" i="3"/>
  <c r="N87" i="3"/>
  <c r="BR87" i="3"/>
  <c r="BT87" i="3" s="1"/>
  <c r="AU87" i="3"/>
  <c r="AS87" i="3"/>
  <c r="AR87" i="3"/>
  <c r="BY87" i="3"/>
  <c r="AE87" i="3"/>
  <c r="BX87" i="3"/>
  <c r="BZ87" i="3" s="1"/>
  <c r="AD87" i="3"/>
  <c r="BP87" i="3"/>
  <c r="K87" i="3"/>
  <c r="BO87" i="3"/>
  <c r="BB87" i="3"/>
  <c r="O104" i="3"/>
  <c r="N34" i="3"/>
  <c r="O34" i="3" s="1"/>
  <c r="N35" i="3"/>
  <c r="O35" i="3" s="1"/>
  <c r="AX35" i="3"/>
  <c r="AZ35" i="3" s="1"/>
  <c r="AX36" i="3"/>
  <c r="AZ36" i="3" s="1"/>
  <c r="N37" i="3"/>
  <c r="O37" i="3" s="1"/>
  <c r="BX39" i="3"/>
  <c r="BZ39" i="3" s="1"/>
  <c r="N40" i="3"/>
  <c r="O40" i="3" s="1"/>
  <c r="BA40" i="3"/>
  <c r="BC40" i="3" s="1"/>
  <c r="BS41" i="3"/>
  <c r="AV41" i="3"/>
  <c r="BR41" i="3"/>
  <c r="AU41" i="3"/>
  <c r="AR41" i="3"/>
  <c r="AT41" i="3" s="1"/>
  <c r="BV41" i="3"/>
  <c r="AV44" i="3"/>
  <c r="AB46" i="3"/>
  <c r="AB47" i="3"/>
  <c r="BT47" i="3"/>
  <c r="AD48" i="3"/>
  <c r="AF48" i="3" s="1"/>
  <c r="BS48" i="3"/>
  <c r="BU49" i="3"/>
  <c r="BW49" i="3" s="1"/>
  <c r="AA50" i="3"/>
  <c r="AC50" i="3" s="1"/>
  <c r="BS50" i="3"/>
  <c r="N51" i="3"/>
  <c r="BP52" i="3"/>
  <c r="AB53" i="3"/>
  <c r="AR55" i="3"/>
  <c r="AT55" i="3" s="1"/>
  <c r="AS56" i="3"/>
  <c r="M57" i="3"/>
  <c r="O57" i="3" s="1"/>
  <c r="J57" i="3"/>
  <c r="BA57" i="3"/>
  <c r="BC57" i="3" s="1"/>
  <c r="BA60" i="3"/>
  <c r="AB61" i="3"/>
  <c r="BV64" i="3"/>
  <c r="K67" i="3"/>
  <c r="L72" i="3"/>
  <c r="L95" i="3"/>
  <c r="AD64" i="3"/>
  <c r="AF64" i="3" s="1"/>
  <c r="BA64" i="3"/>
  <c r="BC64" i="3" s="1"/>
  <c r="BX64" i="3"/>
  <c r="BZ64" i="3" s="1"/>
  <c r="AA65" i="3"/>
  <c r="AC65" i="3" s="1"/>
  <c r="AX65" i="3"/>
  <c r="AZ65" i="3" s="1"/>
  <c r="BU65" i="3"/>
  <c r="BW65" i="3" s="1"/>
  <c r="AD68" i="3"/>
  <c r="BA68" i="3"/>
  <c r="BC68" i="3" s="1"/>
  <c r="BX68" i="3"/>
  <c r="AA69" i="3"/>
  <c r="AC69" i="3" s="1"/>
  <c r="AY69" i="3"/>
  <c r="AZ69" i="3" s="1"/>
  <c r="BY69" i="3"/>
  <c r="BZ69" i="3" s="1"/>
  <c r="AB73" i="3"/>
  <c r="AC73" i="3" s="1"/>
  <c r="AD75" i="3"/>
  <c r="AF75" i="3" s="1"/>
  <c r="L76" i="3"/>
  <c r="BP77" i="3"/>
  <c r="AS77" i="3"/>
  <c r="K77" i="3"/>
  <c r="BO77" i="3"/>
  <c r="AR77" i="3"/>
  <c r="AT77" i="3" s="1"/>
  <c r="AU77" i="3"/>
  <c r="AW77" i="3" s="1"/>
  <c r="BV77" i="3"/>
  <c r="O82" i="3"/>
  <c r="BQ83" i="3"/>
  <c r="M87" i="3"/>
  <c r="AC89" i="3"/>
  <c r="BW89" i="3"/>
  <c r="BZ92" i="3"/>
  <c r="AY102" i="3"/>
  <c r="AB102" i="3"/>
  <c r="AX102" i="3"/>
  <c r="AZ102" i="3" s="1"/>
  <c r="AA102" i="3"/>
  <c r="AC102" i="3" s="1"/>
  <c r="AV102" i="3"/>
  <c r="N102" i="3"/>
  <c r="AU102" i="3"/>
  <c r="M102" i="3"/>
  <c r="O102" i="3" s="1"/>
  <c r="AR102" i="3"/>
  <c r="J102" i="3"/>
  <c r="L102" i="3" s="1"/>
  <c r="AY86" i="3"/>
  <c r="AB86" i="3"/>
  <c r="AX86" i="3"/>
  <c r="AA86" i="3"/>
  <c r="AC86" i="3" s="1"/>
  <c r="M91" i="3"/>
  <c r="O91" i="3" s="1"/>
  <c r="M99" i="3"/>
  <c r="BP99" i="3"/>
  <c r="AS99" i="3"/>
  <c r="K99" i="3"/>
  <c r="BO99" i="3"/>
  <c r="AR99" i="3"/>
  <c r="AT99" i="3" s="1"/>
  <c r="J99" i="3"/>
  <c r="AY106" i="3"/>
  <c r="AB106" i="3"/>
  <c r="AX106" i="3"/>
  <c r="AA106" i="3"/>
  <c r="AC106" i="3" s="1"/>
  <c r="AV106" i="3"/>
  <c r="N106" i="3"/>
  <c r="AU106" i="3"/>
  <c r="M106" i="3"/>
  <c r="AR106" i="3"/>
  <c r="AT106" i="3" s="1"/>
  <c r="J106" i="3"/>
  <c r="L106" i="3" s="1"/>
  <c r="AD65" i="3"/>
  <c r="AF65" i="3" s="1"/>
  <c r="BA65" i="3"/>
  <c r="BC65" i="3" s="1"/>
  <c r="BX65" i="3"/>
  <c r="AE69" i="3"/>
  <c r="AF69" i="3" s="1"/>
  <c r="BO69" i="3"/>
  <c r="BP73" i="3"/>
  <c r="AS73" i="3"/>
  <c r="K73" i="3"/>
  <c r="AR73" i="3"/>
  <c r="BS73" i="3"/>
  <c r="BT73" i="3" s="1"/>
  <c r="BV75" i="3"/>
  <c r="AY75" i="3"/>
  <c r="AB75" i="3"/>
  <c r="AR75" i="3"/>
  <c r="BS75" i="3"/>
  <c r="BT75" i="3" s="1"/>
  <c r="J86" i="3"/>
  <c r="L86" i="3" s="1"/>
  <c r="AT95" i="3"/>
  <c r="K106" i="3"/>
  <c r="AR117" i="3"/>
  <c r="AB117" i="3"/>
  <c r="AA117" i="3"/>
  <c r="AC117" i="3" s="1"/>
  <c r="N117" i="3"/>
  <c r="M117" i="3"/>
  <c r="AY117" i="3"/>
  <c r="AX117" i="3"/>
  <c r="K117" i="3"/>
  <c r="BV118" i="3"/>
  <c r="AY118" i="3"/>
  <c r="AB118" i="3"/>
  <c r="BU118" i="3"/>
  <c r="AX118" i="3"/>
  <c r="AA118" i="3"/>
  <c r="AC118" i="3" s="1"/>
  <c r="BP118" i="3"/>
  <c r="AD118" i="3"/>
  <c r="BO118" i="3"/>
  <c r="N118" i="3"/>
  <c r="BB118" i="3"/>
  <c r="BA118" i="3"/>
  <c r="BC118" i="3" s="1"/>
  <c r="K118" i="3"/>
  <c r="AV118" i="3"/>
  <c r="BY118" i="3"/>
  <c r="BZ118" i="3" s="1"/>
  <c r="AU118" i="3"/>
  <c r="BS118" i="3"/>
  <c r="BP141" i="3"/>
  <c r="AS141" i="3"/>
  <c r="K141" i="3"/>
  <c r="BO141" i="3"/>
  <c r="AR141" i="3"/>
  <c r="AT141" i="3" s="1"/>
  <c r="BY141" i="3"/>
  <c r="BB141" i="3"/>
  <c r="AE141" i="3"/>
  <c r="BV141" i="3"/>
  <c r="AY141" i="3"/>
  <c r="AB141" i="3"/>
  <c r="BS141" i="3"/>
  <c r="AV141" i="3"/>
  <c r="N141" i="3"/>
  <c r="BX141" i="3"/>
  <c r="BZ141" i="3" s="1"/>
  <c r="AD141" i="3"/>
  <c r="BU141" i="3"/>
  <c r="AA141" i="3"/>
  <c r="BR141" i="3"/>
  <c r="BT141" i="3" s="1"/>
  <c r="M141" i="3"/>
  <c r="O141" i="3" s="1"/>
  <c r="BA141" i="3"/>
  <c r="BC141" i="3" s="1"/>
  <c r="AU141" i="3"/>
  <c r="AX141" i="3"/>
  <c r="AZ141" i="3" s="1"/>
  <c r="K64" i="3"/>
  <c r="AS64" i="3"/>
  <c r="BP64" i="3"/>
  <c r="AE65" i="3"/>
  <c r="BB65" i="3"/>
  <c r="BY65" i="3"/>
  <c r="K68" i="3"/>
  <c r="AS68" i="3"/>
  <c r="BP68" i="3"/>
  <c r="BP69" i="3"/>
  <c r="J70" i="3"/>
  <c r="BC72" i="3"/>
  <c r="AS75" i="3"/>
  <c r="BU75" i="3"/>
  <c r="BQ76" i="3"/>
  <c r="AY77" i="3"/>
  <c r="AT79" i="3"/>
  <c r="BZ80" i="3"/>
  <c r="K86" i="3"/>
  <c r="AY90" i="3"/>
  <c r="AB90" i="3"/>
  <c r="AX90" i="3"/>
  <c r="AZ90" i="3" s="1"/>
  <c r="AA90" i="3"/>
  <c r="J91" i="3"/>
  <c r="L91" i="3" s="1"/>
  <c r="AS102" i="3"/>
  <c r="M103" i="3"/>
  <c r="BP103" i="3"/>
  <c r="AS103" i="3"/>
  <c r="K103" i="3"/>
  <c r="BO103" i="3"/>
  <c r="BQ103" i="3" s="1"/>
  <c r="AR103" i="3"/>
  <c r="J103" i="3"/>
  <c r="L103" i="3" s="1"/>
  <c r="AY110" i="3"/>
  <c r="AB110" i="3"/>
  <c r="AX110" i="3"/>
  <c r="AA110" i="3"/>
  <c r="AV110" i="3"/>
  <c r="N110" i="3"/>
  <c r="AU110" i="3"/>
  <c r="AW110" i="3" s="1"/>
  <c r="M110" i="3"/>
  <c r="O110" i="3" s="1"/>
  <c r="AR110" i="3"/>
  <c r="J110" i="3"/>
  <c r="L110" i="3" s="1"/>
  <c r="J117" i="3"/>
  <c r="M118" i="3"/>
  <c r="M134" i="3"/>
  <c r="BP134" i="3"/>
  <c r="AS134" i="3"/>
  <c r="K134" i="3"/>
  <c r="BO134" i="3"/>
  <c r="AR134" i="3"/>
  <c r="AT134" i="3" s="1"/>
  <c r="J134" i="3"/>
  <c r="BY134" i="3"/>
  <c r="BB134" i="3"/>
  <c r="AR69" i="3"/>
  <c r="AA71" i="3"/>
  <c r="BY71" i="3"/>
  <c r="BB72" i="3"/>
  <c r="AU73" i="3"/>
  <c r="AW73" i="3" s="1"/>
  <c r="BU73" i="3"/>
  <c r="AU75" i="3"/>
  <c r="N77" i="3"/>
  <c r="BA77" i="3"/>
  <c r="BC77" i="3" s="1"/>
  <c r="AU81" i="3"/>
  <c r="BY81" i="3"/>
  <c r="AR83" i="3"/>
  <c r="AT83" i="3" s="1"/>
  <c r="J90" i="3"/>
  <c r="AE99" i="3"/>
  <c r="BV107" i="3"/>
  <c r="K110" i="3"/>
  <c r="AS117" i="3"/>
  <c r="AD46" i="3"/>
  <c r="AF46" i="3" s="1"/>
  <c r="BA46" i="3"/>
  <c r="BC46" i="3" s="1"/>
  <c r="BX46" i="3"/>
  <c r="BZ46" i="3" s="1"/>
  <c r="AD50" i="3"/>
  <c r="AF50" i="3" s="1"/>
  <c r="BA50" i="3"/>
  <c r="BC50" i="3" s="1"/>
  <c r="BX50" i="3"/>
  <c r="BZ50" i="3" s="1"/>
  <c r="AD54" i="3"/>
  <c r="AF54" i="3" s="1"/>
  <c r="BA54" i="3"/>
  <c r="BX54" i="3"/>
  <c r="BZ54" i="3" s="1"/>
  <c r="AD58" i="3"/>
  <c r="BA58" i="3"/>
  <c r="BC58" i="3" s="1"/>
  <c r="BX58" i="3"/>
  <c r="J61" i="3"/>
  <c r="L61" i="3" s="1"/>
  <c r="AD62" i="3"/>
  <c r="AF62" i="3" s="1"/>
  <c r="BA62" i="3"/>
  <c r="BC62" i="3" s="1"/>
  <c r="BX62" i="3"/>
  <c r="AX63" i="3"/>
  <c r="BU63" i="3"/>
  <c r="BW63" i="3" s="1"/>
  <c r="AU64" i="3"/>
  <c r="AW64" i="3" s="1"/>
  <c r="BR64" i="3"/>
  <c r="J65" i="3"/>
  <c r="L65" i="3" s="1"/>
  <c r="AR65" i="3"/>
  <c r="BO65" i="3"/>
  <c r="BQ65" i="3" s="1"/>
  <c r="AD66" i="3"/>
  <c r="BA66" i="3"/>
  <c r="BC66" i="3" s="1"/>
  <c r="BX66" i="3"/>
  <c r="AA67" i="3"/>
  <c r="AC67" i="3" s="1"/>
  <c r="AX67" i="3"/>
  <c r="AZ67" i="3" s="1"/>
  <c r="BU67" i="3"/>
  <c r="BW67" i="3" s="1"/>
  <c r="AU68" i="3"/>
  <c r="BR68" i="3"/>
  <c r="J69" i="3"/>
  <c r="AS69" i="3"/>
  <c r="BR69" i="3"/>
  <c r="AB71" i="3"/>
  <c r="BA71" i="3"/>
  <c r="BC71" i="3" s="1"/>
  <c r="AD72" i="3"/>
  <c r="BO72" i="3"/>
  <c r="BQ72" i="3" s="1"/>
  <c r="J73" i="3"/>
  <c r="L73" i="3" s="1"/>
  <c r="AV73" i="3"/>
  <c r="BV73" i="3"/>
  <c r="J75" i="3"/>
  <c r="AV75" i="3"/>
  <c r="BX75" i="3"/>
  <c r="BZ75" i="3" s="1"/>
  <c r="AF76" i="3"/>
  <c r="BB77" i="3"/>
  <c r="BV79" i="3"/>
  <c r="AY79" i="3"/>
  <c r="AB79" i="3"/>
  <c r="BU79" i="3"/>
  <c r="AX79" i="3"/>
  <c r="AZ79" i="3" s="1"/>
  <c r="AA79" i="3"/>
  <c r="BR79" i="3"/>
  <c r="BT79" i="3" s="1"/>
  <c r="AU79" i="3"/>
  <c r="AV79" i="3"/>
  <c r="BS80" i="3"/>
  <c r="AV80" i="3"/>
  <c r="N80" i="3"/>
  <c r="BR80" i="3"/>
  <c r="BT80" i="3" s="1"/>
  <c r="AU80" i="3"/>
  <c r="BO80" i="3"/>
  <c r="BQ80" i="3" s="1"/>
  <c r="AR80" i="3"/>
  <c r="AT80" i="3" s="1"/>
  <c r="AX80" i="3"/>
  <c r="AZ80" i="3" s="1"/>
  <c r="BP81" i="3"/>
  <c r="AV81" i="3"/>
  <c r="BS84" i="3"/>
  <c r="AV84" i="3"/>
  <c r="N84" i="3"/>
  <c r="BR84" i="3"/>
  <c r="BT84" i="3" s="1"/>
  <c r="AU84" i="3"/>
  <c r="BP84" i="3"/>
  <c r="AS84" i="3"/>
  <c r="K84" i="3"/>
  <c r="BO84" i="3"/>
  <c r="AR84" i="3"/>
  <c r="AT84" i="3" s="1"/>
  <c r="M86" i="3"/>
  <c r="BT86" i="3"/>
  <c r="AZ89" i="3"/>
  <c r="K90" i="3"/>
  <c r="AS106" i="3"/>
  <c r="M107" i="3"/>
  <c r="BP107" i="3"/>
  <c r="AS107" i="3"/>
  <c r="K107" i="3"/>
  <c r="BO107" i="3"/>
  <c r="BQ107" i="3" s="1"/>
  <c r="AR107" i="3"/>
  <c r="J107" i="3"/>
  <c r="L107" i="3" s="1"/>
  <c r="AB114" i="3"/>
  <c r="AY114" i="3"/>
  <c r="AA114" i="3"/>
  <c r="AC114" i="3" s="1"/>
  <c r="AX114" i="3"/>
  <c r="AZ114" i="3" s="1"/>
  <c r="AV114" i="3"/>
  <c r="N114" i="3"/>
  <c r="AU114" i="3"/>
  <c r="M114" i="3"/>
  <c r="O114" i="3" s="1"/>
  <c r="AR114" i="3"/>
  <c r="J114" i="3"/>
  <c r="L114" i="3" s="1"/>
  <c r="AU117" i="3"/>
  <c r="AW117" i="3" s="1"/>
  <c r="AE118" i="3"/>
  <c r="AT122" i="3"/>
  <c r="AE54" i="3"/>
  <c r="BB54" i="3"/>
  <c r="BY54" i="3"/>
  <c r="AE58" i="3"/>
  <c r="BB58" i="3"/>
  <c r="BY58" i="3"/>
  <c r="AE62" i="3"/>
  <c r="BB62" i="3"/>
  <c r="BY62" i="3"/>
  <c r="N64" i="3"/>
  <c r="AV64" i="3"/>
  <c r="BS64" i="3"/>
  <c r="K65" i="3"/>
  <c r="AS65" i="3"/>
  <c r="BP65" i="3"/>
  <c r="AE66" i="3"/>
  <c r="BB66" i="3"/>
  <c r="BY66" i="3"/>
  <c r="N68" i="3"/>
  <c r="AV68" i="3"/>
  <c r="BS68" i="3"/>
  <c r="K69" i="3"/>
  <c r="BS69" i="3"/>
  <c r="AE72" i="3"/>
  <c r="BP72" i="3"/>
  <c r="BX73" i="3"/>
  <c r="BZ73" i="3" s="1"/>
  <c r="K75" i="3"/>
  <c r="AX75" i="3"/>
  <c r="AZ75" i="3" s="1"/>
  <c r="BY75" i="3"/>
  <c r="AA77" i="3"/>
  <c r="AC77" i="3" s="1"/>
  <c r="O79" i="3"/>
  <c r="M80" i="3"/>
  <c r="O80" i="3" s="1"/>
  <c r="J80" i="3"/>
  <c r="L80" i="3" s="1"/>
  <c r="AY80" i="3"/>
  <c r="BV83" i="3"/>
  <c r="AY83" i="3"/>
  <c r="AB83" i="3"/>
  <c r="BU83" i="3"/>
  <c r="BW83" i="3" s="1"/>
  <c r="AX83" i="3"/>
  <c r="AZ83" i="3" s="1"/>
  <c r="AA83" i="3"/>
  <c r="BS83" i="3"/>
  <c r="BR83" i="3"/>
  <c r="BT83" i="3" s="1"/>
  <c r="AU83" i="3"/>
  <c r="AV83" i="3"/>
  <c r="M84" i="3"/>
  <c r="O84" i="3" s="1"/>
  <c r="J84" i="3"/>
  <c r="BA84" i="3"/>
  <c r="N86" i="3"/>
  <c r="BC92" i="3"/>
  <c r="AE103" i="3"/>
  <c r="AV117" i="3"/>
  <c r="AR118" i="3"/>
  <c r="AT118" i="3" s="1"/>
  <c r="AE134" i="3"/>
  <c r="AU69" i="3"/>
  <c r="AR72" i="3"/>
  <c r="BR72" i="3"/>
  <c r="BT72" i="3" s="1"/>
  <c r="AX73" i="3"/>
  <c r="BY73" i="3"/>
  <c r="AT76" i="3"/>
  <c r="AB77" i="3"/>
  <c r="BR77" i="3"/>
  <c r="BA79" i="3"/>
  <c r="AX81" i="3"/>
  <c r="AX82" i="3"/>
  <c r="AA82" i="3"/>
  <c r="AC82" i="3" s="1"/>
  <c r="AV82" i="3"/>
  <c r="AW82" i="3" s="1"/>
  <c r="M83" i="3"/>
  <c r="O83" i="3" s="1"/>
  <c r="BB84" i="3"/>
  <c r="BS88" i="3"/>
  <c r="AV88" i="3"/>
  <c r="N88" i="3"/>
  <c r="BR88" i="3"/>
  <c r="BT88" i="3" s="1"/>
  <c r="AU88" i="3"/>
  <c r="BP88" i="3"/>
  <c r="AS88" i="3"/>
  <c r="K88" i="3"/>
  <c r="BO88" i="3"/>
  <c r="AR88" i="3"/>
  <c r="M90" i="3"/>
  <c r="BS92" i="3"/>
  <c r="AV92" i="3"/>
  <c r="N92" i="3"/>
  <c r="BR92" i="3"/>
  <c r="AU92" i="3"/>
  <c r="AW92" i="3" s="1"/>
  <c r="BP92" i="3"/>
  <c r="AS92" i="3"/>
  <c r="K92" i="3"/>
  <c r="BO92" i="3"/>
  <c r="BQ92" i="3" s="1"/>
  <c r="AR92" i="3"/>
  <c r="BU92" i="3"/>
  <c r="BW92" i="3" s="1"/>
  <c r="AX92" i="3"/>
  <c r="AZ92" i="3" s="1"/>
  <c r="AA92" i="3"/>
  <c r="AC92" i="3" s="1"/>
  <c r="BB92" i="3"/>
  <c r="BB99" i="3"/>
  <c r="AS110" i="3"/>
  <c r="M111" i="3"/>
  <c r="O111" i="3" s="1"/>
  <c r="BP111" i="3"/>
  <c r="AS111" i="3"/>
  <c r="K111" i="3"/>
  <c r="BO111" i="3"/>
  <c r="BQ111" i="3" s="1"/>
  <c r="AR111" i="3"/>
  <c r="J111" i="3"/>
  <c r="BO115" i="3"/>
  <c r="BQ115" i="3" s="1"/>
  <c r="BC116" i="3"/>
  <c r="AS118" i="3"/>
  <c r="AD39" i="3"/>
  <c r="AF39" i="3" s="1"/>
  <c r="BA39" i="3"/>
  <c r="BC39" i="3" s="1"/>
  <c r="AD43" i="3"/>
  <c r="AF43" i="3" s="1"/>
  <c r="BA43" i="3"/>
  <c r="BC43" i="3" s="1"/>
  <c r="AR46" i="3"/>
  <c r="BO46" i="3"/>
  <c r="BQ46" i="3" s="1"/>
  <c r="AD47" i="3"/>
  <c r="BA47" i="3"/>
  <c r="AR50" i="3"/>
  <c r="AT50" i="3" s="1"/>
  <c r="BO50" i="3"/>
  <c r="BQ50" i="3" s="1"/>
  <c r="AD51" i="3"/>
  <c r="AF51" i="3" s="1"/>
  <c r="BA51" i="3"/>
  <c r="AR54" i="3"/>
  <c r="AT54" i="3" s="1"/>
  <c r="BO54" i="3"/>
  <c r="BQ54" i="3" s="1"/>
  <c r="AD55" i="3"/>
  <c r="AF55" i="3" s="1"/>
  <c r="BA55" i="3"/>
  <c r="BC55" i="3" s="1"/>
  <c r="AR58" i="3"/>
  <c r="BO58" i="3"/>
  <c r="BQ58" i="3" s="1"/>
  <c r="AD59" i="3"/>
  <c r="BA59" i="3"/>
  <c r="AR62" i="3"/>
  <c r="AT62" i="3" s="1"/>
  <c r="BO62" i="3"/>
  <c r="BQ62" i="3" s="1"/>
  <c r="AD63" i="3"/>
  <c r="AF63" i="3" s="1"/>
  <c r="BA63" i="3"/>
  <c r="AA64" i="3"/>
  <c r="AC64" i="3" s="1"/>
  <c r="AX64" i="3"/>
  <c r="BU64" i="3"/>
  <c r="BW64" i="3" s="1"/>
  <c r="AU65" i="3"/>
  <c r="AW65" i="3" s="1"/>
  <c r="BR65" i="3"/>
  <c r="BT65" i="3" s="1"/>
  <c r="AR66" i="3"/>
  <c r="AT66" i="3" s="1"/>
  <c r="BO66" i="3"/>
  <c r="BQ66" i="3" s="1"/>
  <c r="AD67" i="3"/>
  <c r="BA67" i="3"/>
  <c r="BC67" i="3" s="1"/>
  <c r="AA68" i="3"/>
  <c r="AX68" i="3"/>
  <c r="BU68" i="3"/>
  <c r="BW68" i="3" s="1"/>
  <c r="AV69" i="3"/>
  <c r="BU69" i="3"/>
  <c r="BW69" i="3" s="1"/>
  <c r="AE71" i="3"/>
  <c r="BO71" i="3"/>
  <c r="BQ71" i="3" s="1"/>
  <c r="AS72" i="3"/>
  <c r="N73" i="3"/>
  <c r="O73" i="3" s="1"/>
  <c r="AY73" i="3"/>
  <c r="BY74" i="3"/>
  <c r="BZ74" i="3" s="1"/>
  <c r="BB74" i="3"/>
  <c r="AE74" i="3"/>
  <c r="AR74" i="3"/>
  <c r="BR74" i="3"/>
  <c r="N75" i="3"/>
  <c r="O75" i="3" s="1"/>
  <c r="BA75" i="3"/>
  <c r="BS76" i="3"/>
  <c r="AV76" i="3"/>
  <c r="N76" i="3"/>
  <c r="O76" i="3" s="1"/>
  <c r="BR76" i="3"/>
  <c r="AU76" i="3"/>
  <c r="AS76" i="3"/>
  <c r="AD77" i="3"/>
  <c r="AF77" i="3" s="1"/>
  <c r="BS77" i="3"/>
  <c r="O78" i="3"/>
  <c r="J79" i="3"/>
  <c r="BB79" i="3"/>
  <c r="K80" i="3"/>
  <c r="BA80" i="3"/>
  <c r="BC80" i="3" s="1"/>
  <c r="AY81" i="3"/>
  <c r="J82" i="3"/>
  <c r="AY82" i="3"/>
  <c r="BA83" i="3"/>
  <c r="BC83" i="3" s="1"/>
  <c r="AR86" i="3"/>
  <c r="M88" i="3"/>
  <c r="O88" i="3" s="1"/>
  <c r="J88" i="3"/>
  <c r="L88" i="3" s="1"/>
  <c r="BA88" i="3"/>
  <c r="N90" i="3"/>
  <c r="M92" i="3"/>
  <c r="O92" i="3" s="1"/>
  <c r="J92" i="3"/>
  <c r="M95" i="3"/>
  <c r="O95" i="3" s="1"/>
  <c r="BP95" i="3"/>
  <c r="BQ95" i="3" s="1"/>
  <c r="AS95" i="3"/>
  <c r="K95" i="3"/>
  <c r="BY95" i="3"/>
  <c r="AE107" i="3"/>
  <c r="BB115" i="3"/>
  <c r="AD115" i="3"/>
  <c r="BA115" i="3"/>
  <c r="BY115" i="3"/>
  <c r="AB115" i="3"/>
  <c r="BX115" i="3"/>
  <c r="AY115" i="3"/>
  <c r="AA115" i="3"/>
  <c r="AC115" i="3" s="1"/>
  <c r="AX115" i="3"/>
  <c r="BV115" i="3"/>
  <c r="N115" i="3"/>
  <c r="BU115" i="3"/>
  <c r="AV115" i="3"/>
  <c r="AW115" i="3" s="1"/>
  <c r="M115" i="3"/>
  <c r="BR115" i="3"/>
  <c r="BT115" i="3" s="1"/>
  <c r="AR115" i="3"/>
  <c r="AT115" i="3" s="1"/>
  <c r="BR118" i="3"/>
  <c r="BT118" i="3" s="1"/>
  <c r="BS123" i="3"/>
  <c r="AV123" i="3"/>
  <c r="N123" i="3"/>
  <c r="BR123" i="3"/>
  <c r="BT123" i="3" s="1"/>
  <c r="AU123" i="3"/>
  <c r="BP123" i="3"/>
  <c r="AS123" i="3"/>
  <c r="K123" i="3"/>
  <c r="BO123" i="3"/>
  <c r="BQ123" i="3" s="1"/>
  <c r="AR123" i="3"/>
  <c r="BY123" i="3"/>
  <c r="AE123" i="3"/>
  <c r="BX123" i="3"/>
  <c r="AD123" i="3"/>
  <c r="AF123" i="3" s="1"/>
  <c r="BV123" i="3"/>
  <c r="AB123" i="3"/>
  <c r="BU123" i="3"/>
  <c r="BW123" i="3" s="1"/>
  <c r="AA123" i="3"/>
  <c r="BB123" i="3"/>
  <c r="BC123" i="3" s="1"/>
  <c r="AY123" i="3"/>
  <c r="AZ123" i="3" s="1"/>
  <c r="AE43" i="3"/>
  <c r="BB43" i="3"/>
  <c r="K46" i="3"/>
  <c r="L46" i="3" s="1"/>
  <c r="AS46" i="3"/>
  <c r="AE47" i="3"/>
  <c r="BB47" i="3"/>
  <c r="K50" i="3"/>
  <c r="L50" i="3" s="1"/>
  <c r="AS50" i="3"/>
  <c r="AE51" i="3"/>
  <c r="BB51" i="3"/>
  <c r="K54" i="3"/>
  <c r="AS54" i="3"/>
  <c r="AE55" i="3"/>
  <c r="BB55" i="3"/>
  <c r="K58" i="3"/>
  <c r="L58" i="3" s="1"/>
  <c r="AS58" i="3"/>
  <c r="AE59" i="3"/>
  <c r="BB59" i="3"/>
  <c r="K62" i="3"/>
  <c r="L62" i="3" s="1"/>
  <c r="AS62" i="3"/>
  <c r="AE63" i="3"/>
  <c r="BB63" i="3"/>
  <c r="AB64" i="3"/>
  <c r="AY64" i="3"/>
  <c r="N65" i="3"/>
  <c r="O65" i="3" s="1"/>
  <c r="AV65" i="3"/>
  <c r="K66" i="3"/>
  <c r="AS66" i="3"/>
  <c r="AE67" i="3"/>
  <c r="BB67" i="3"/>
  <c r="AB68" i="3"/>
  <c r="AY68" i="3"/>
  <c r="N69" i="3"/>
  <c r="O69" i="3" s="1"/>
  <c r="AU72" i="3"/>
  <c r="AW72" i="3" s="1"/>
  <c r="BU72" i="3"/>
  <c r="BW72" i="3" s="1"/>
  <c r="BA73" i="3"/>
  <c r="BC73" i="3" s="1"/>
  <c r="AS74" i="3"/>
  <c r="BS74" i="3"/>
  <c r="AA75" i="3"/>
  <c r="BB75" i="3"/>
  <c r="BX76" i="3"/>
  <c r="BZ76" i="3" s="1"/>
  <c r="AE77" i="3"/>
  <c r="K79" i="3"/>
  <c r="BB80" i="3"/>
  <c r="M81" i="3"/>
  <c r="O81" i="3" s="1"/>
  <c r="BB81" i="3"/>
  <c r="K82" i="3"/>
  <c r="J83" i="3"/>
  <c r="L83" i="3" s="1"/>
  <c r="BB83" i="3"/>
  <c r="AA84" i="3"/>
  <c r="AC84" i="3" s="1"/>
  <c r="BU84" i="3"/>
  <c r="BW84" i="3" s="1"/>
  <c r="AC85" i="3"/>
  <c r="BW85" i="3"/>
  <c r="AS86" i="3"/>
  <c r="BB88" i="3"/>
  <c r="BV92" i="3"/>
  <c r="AY98" i="3"/>
  <c r="AB98" i="3"/>
  <c r="AX98" i="3"/>
  <c r="AZ98" i="3" s="1"/>
  <c r="AA98" i="3"/>
  <c r="AV98" i="3"/>
  <c r="N98" i="3"/>
  <c r="AU98" i="3"/>
  <c r="M98" i="3"/>
  <c r="AR98" i="3"/>
  <c r="AT98" i="3" s="1"/>
  <c r="J98" i="3"/>
  <c r="L98" i="3" s="1"/>
  <c r="BB103" i="3"/>
  <c r="AS114" i="3"/>
  <c r="M123" i="3"/>
  <c r="J123" i="3"/>
  <c r="L123" i="3" s="1"/>
  <c r="BQ142" i="3"/>
  <c r="AD95" i="3"/>
  <c r="AF95" i="3" s="1"/>
  <c r="BA95" i="3"/>
  <c r="BC95" i="3" s="1"/>
  <c r="BX95" i="3"/>
  <c r="AA96" i="3"/>
  <c r="AC96" i="3" s="1"/>
  <c r="AX96" i="3"/>
  <c r="AZ96" i="3" s="1"/>
  <c r="BU96" i="3"/>
  <c r="BW96" i="3" s="1"/>
  <c r="AD99" i="3"/>
  <c r="AF99" i="3" s="1"/>
  <c r="BA99" i="3"/>
  <c r="BC99" i="3" s="1"/>
  <c r="BX99" i="3"/>
  <c r="BZ99" i="3" s="1"/>
  <c r="AA100" i="3"/>
  <c r="AC100" i="3" s="1"/>
  <c r="AX100" i="3"/>
  <c r="AZ100" i="3" s="1"/>
  <c r="BU100" i="3"/>
  <c r="BW100" i="3" s="1"/>
  <c r="AD103" i="3"/>
  <c r="AF103" i="3" s="1"/>
  <c r="BA103" i="3"/>
  <c r="BX103" i="3"/>
  <c r="BZ103" i="3" s="1"/>
  <c r="AA104" i="3"/>
  <c r="AC104" i="3" s="1"/>
  <c r="AX104" i="3"/>
  <c r="AZ104" i="3" s="1"/>
  <c r="BU104" i="3"/>
  <c r="BW104" i="3" s="1"/>
  <c r="AD107" i="3"/>
  <c r="AF107" i="3" s="1"/>
  <c r="BA107" i="3"/>
  <c r="BC107" i="3" s="1"/>
  <c r="BX107" i="3"/>
  <c r="BZ107" i="3" s="1"/>
  <c r="AA108" i="3"/>
  <c r="AC108" i="3" s="1"/>
  <c r="AX108" i="3"/>
  <c r="AZ108" i="3" s="1"/>
  <c r="BU108" i="3"/>
  <c r="BW108" i="3" s="1"/>
  <c r="AD111" i="3"/>
  <c r="AF111" i="3" s="1"/>
  <c r="BA111" i="3"/>
  <c r="BC111" i="3" s="1"/>
  <c r="BX111" i="3"/>
  <c r="BZ111" i="3" s="1"/>
  <c r="AA112" i="3"/>
  <c r="AC112" i="3" s="1"/>
  <c r="AX112" i="3"/>
  <c r="AZ112" i="3" s="1"/>
  <c r="BU112" i="3"/>
  <c r="BW112" i="3" s="1"/>
  <c r="BQ119" i="3"/>
  <c r="O125" i="3"/>
  <c r="AT126" i="3"/>
  <c r="BZ127" i="3"/>
  <c r="AY129" i="3"/>
  <c r="AB129" i="3"/>
  <c r="AX129" i="3"/>
  <c r="AZ129" i="3" s="1"/>
  <c r="AA129" i="3"/>
  <c r="AV129" i="3"/>
  <c r="N129" i="3"/>
  <c r="O129" i="3" s="1"/>
  <c r="AR129" i="3"/>
  <c r="J129" i="3"/>
  <c r="L129" i="3" s="1"/>
  <c r="BQ136" i="3"/>
  <c r="BC143" i="3"/>
  <c r="BZ156" i="3"/>
  <c r="AD96" i="3"/>
  <c r="BA96" i="3"/>
  <c r="BX96" i="3"/>
  <c r="BZ96" i="3" s="1"/>
  <c r="AD100" i="3"/>
  <c r="AF100" i="3" s="1"/>
  <c r="BA100" i="3"/>
  <c r="BX100" i="3"/>
  <c r="AD104" i="3"/>
  <c r="BA104" i="3"/>
  <c r="BX104" i="3"/>
  <c r="BZ104" i="3" s="1"/>
  <c r="AD108" i="3"/>
  <c r="AF108" i="3" s="1"/>
  <c r="BA108" i="3"/>
  <c r="BX108" i="3"/>
  <c r="BZ108" i="3" s="1"/>
  <c r="AD112" i="3"/>
  <c r="BA112" i="3"/>
  <c r="BX112" i="3"/>
  <c r="BZ112" i="3" s="1"/>
  <c r="AE96" i="3"/>
  <c r="BB96" i="3"/>
  <c r="BY96" i="3"/>
  <c r="AE100" i="3"/>
  <c r="BB100" i="3"/>
  <c r="BY100" i="3"/>
  <c r="AE104" i="3"/>
  <c r="BB104" i="3"/>
  <c r="BY104" i="3"/>
  <c r="AE108" i="3"/>
  <c r="BB108" i="3"/>
  <c r="BY108" i="3"/>
  <c r="AE112" i="3"/>
  <c r="BB112" i="3"/>
  <c r="BY112" i="3"/>
  <c r="BV122" i="3"/>
  <c r="AY122" i="3"/>
  <c r="AB122" i="3"/>
  <c r="BU122" i="3"/>
  <c r="AX122" i="3"/>
  <c r="AA122" i="3"/>
  <c r="BS122" i="3"/>
  <c r="AV122" i="3"/>
  <c r="N122" i="3"/>
  <c r="BR122" i="3"/>
  <c r="BT122" i="3" s="1"/>
  <c r="AU122" i="3"/>
  <c r="AW122" i="3" s="1"/>
  <c r="BA122" i="3"/>
  <c r="BQ130" i="3"/>
  <c r="BP137" i="3"/>
  <c r="AS137" i="3"/>
  <c r="K137" i="3"/>
  <c r="BY137" i="3"/>
  <c r="BB137" i="3"/>
  <c r="AE137" i="3"/>
  <c r="BS137" i="3"/>
  <c r="BT137" i="3" s="1"/>
  <c r="AV137" i="3"/>
  <c r="N137" i="3"/>
  <c r="AB137" i="3"/>
  <c r="BA137" i="3"/>
  <c r="BC137" i="3" s="1"/>
  <c r="AA137" i="3"/>
  <c r="AY137" i="3"/>
  <c r="BX137" i="3"/>
  <c r="AX137" i="3"/>
  <c r="BV137" i="3"/>
  <c r="AU137" i="3"/>
  <c r="BU137" i="3"/>
  <c r="AD137" i="3"/>
  <c r="AF137" i="3" s="1"/>
  <c r="L138" i="3"/>
  <c r="BC147" i="3"/>
  <c r="J118" i="3"/>
  <c r="L118" i="3" s="1"/>
  <c r="BS119" i="3"/>
  <c r="AV119" i="3"/>
  <c r="N119" i="3"/>
  <c r="BR119" i="3"/>
  <c r="BT119" i="3" s="1"/>
  <c r="AU119" i="3"/>
  <c r="AW119" i="3" s="1"/>
  <c r="AS119" i="3"/>
  <c r="AT119" i="3" s="1"/>
  <c r="AU121" i="3"/>
  <c r="AW121" i="3" s="1"/>
  <c r="M122" i="3"/>
  <c r="O122" i="3" s="1"/>
  <c r="BB122" i="3"/>
  <c r="M126" i="3"/>
  <c r="BO126" i="3"/>
  <c r="BQ126" i="3" s="1"/>
  <c r="AS129" i="3"/>
  <c r="BP149" i="3"/>
  <c r="AS149" i="3"/>
  <c r="K149" i="3"/>
  <c r="BO149" i="3"/>
  <c r="AR149" i="3"/>
  <c r="AT149" i="3" s="1"/>
  <c r="BY149" i="3"/>
  <c r="BB149" i="3"/>
  <c r="AE149" i="3"/>
  <c r="BV149" i="3"/>
  <c r="AY149" i="3"/>
  <c r="AB149" i="3"/>
  <c r="BU149" i="3"/>
  <c r="AX149" i="3"/>
  <c r="AZ149" i="3" s="1"/>
  <c r="AA149" i="3"/>
  <c r="BS149" i="3"/>
  <c r="AV149" i="3"/>
  <c r="N149" i="3"/>
  <c r="AU149" i="3"/>
  <c r="AD149" i="3"/>
  <c r="M149" i="3"/>
  <c r="O149" i="3" s="1"/>
  <c r="BX149" i="3"/>
  <c r="BZ149" i="3" s="1"/>
  <c r="BA149" i="3"/>
  <c r="AD81" i="3"/>
  <c r="AF81" i="3" s="1"/>
  <c r="BA81" i="3"/>
  <c r="BX81" i="3"/>
  <c r="BZ81" i="3" s="1"/>
  <c r="AD85" i="3"/>
  <c r="BA85" i="3"/>
  <c r="BC85" i="3" s="1"/>
  <c r="BX85" i="3"/>
  <c r="AD89" i="3"/>
  <c r="AF89" i="3" s="1"/>
  <c r="BA89" i="3"/>
  <c r="BX89" i="3"/>
  <c r="AD93" i="3"/>
  <c r="AF93" i="3" s="1"/>
  <c r="BA93" i="3"/>
  <c r="BC93" i="3" s="1"/>
  <c r="BX93" i="3"/>
  <c r="AU95" i="3"/>
  <c r="AW95" i="3" s="1"/>
  <c r="BR95" i="3"/>
  <c r="J96" i="3"/>
  <c r="AR96" i="3"/>
  <c r="AT96" i="3" s="1"/>
  <c r="BO96" i="3"/>
  <c r="AD97" i="3"/>
  <c r="BA97" i="3"/>
  <c r="BX97" i="3"/>
  <c r="BZ97" i="3" s="1"/>
  <c r="AU99" i="3"/>
  <c r="AW99" i="3" s="1"/>
  <c r="BR99" i="3"/>
  <c r="BT99" i="3" s="1"/>
  <c r="J100" i="3"/>
  <c r="L100" i="3" s="1"/>
  <c r="AR100" i="3"/>
  <c r="BO100" i="3"/>
  <c r="BQ100" i="3" s="1"/>
  <c r="AD101" i="3"/>
  <c r="BA101" i="3"/>
  <c r="BC101" i="3" s="1"/>
  <c r="BX101" i="3"/>
  <c r="AU103" i="3"/>
  <c r="BR103" i="3"/>
  <c r="J104" i="3"/>
  <c r="AR104" i="3"/>
  <c r="AT104" i="3" s="1"/>
  <c r="BO104" i="3"/>
  <c r="AD105" i="3"/>
  <c r="AF105" i="3" s="1"/>
  <c r="BA105" i="3"/>
  <c r="BC105" i="3" s="1"/>
  <c r="BX105" i="3"/>
  <c r="AU107" i="3"/>
  <c r="AW107" i="3" s="1"/>
  <c r="BR107" i="3"/>
  <c r="J108" i="3"/>
  <c r="L108" i="3" s="1"/>
  <c r="AR108" i="3"/>
  <c r="BO108" i="3"/>
  <c r="BQ108" i="3" s="1"/>
  <c r="AD109" i="3"/>
  <c r="BA109" i="3"/>
  <c r="BC109" i="3" s="1"/>
  <c r="BX109" i="3"/>
  <c r="AU111" i="3"/>
  <c r="BR111" i="3"/>
  <c r="BT111" i="3" s="1"/>
  <c r="J112" i="3"/>
  <c r="AR112" i="3"/>
  <c r="BO112" i="3"/>
  <c r="BQ112" i="3" s="1"/>
  <c r="AD113" i="3"/>
  <c r="BA113" i="3"/>
  <c r="BX113" i="3"/>
  <c r="BZ113" i="3" s="1"/>
  <c r="M119" i="3"/>
  <c r="O119" i="3" s="1"/>
  <c r="BX119" i="3"/>
  <c r="BZ119" i="3" s="1"/>
  <c r="BP126" i="3"/>
  <c r="M130" i="3"/>
  <c r="BP130" i="3"/>
  <c r="AS130" i="3"/>
  <c r="AT130" i="3" s="1"/>
  <c r="K130" i="3"/>
  <c r="BY130" i="3"/>
  <c r="M137" i="3"/>
  <c r="O137" i="3" s="1"/>
  <c r="AT144" i="3"/>
  <c r="BQ158" i="3"/>
  <c r="K174" i="3"/>
  <c r="AR174" i="3"/>
  <c r="AE174" i="3"/>
  <c r="AA174" i="3"/>
  <c r="AE85" i="3"/>
  <c r="BB85" i="3"/>
  <c r="BY85" i="3"/>
  <c r="AE89" i="3"/>
  <c r="BB89" i="3"/>
  <c r="BY89" i="3"/>
  <c r="AE93" i="3"/>
  <c r="BB93" i="3"/>
  <c r="BY93" i="3"/>
  <c r="N95" i="3"/>
  <c r="AV95" i="3"/>
  <c r="BS95" i="3"/>
  <c r="K96" i="3"/>
  <c r="AS96" i="3"/>
  <c r="BP96" i="3"/>
  <c r="AE97" i="3"/>
  <c r="BB97" i="3"/>
  <c r="BY97" i="3"/>
  <c r="N99" i="3"/>
  <c r="AV99" i="3"/>
  <c r="BS99" i="3"/>
  <c r="K100" i="3"/>
  <c r="AS100" i="3"/>
  <c r="BP100" i="3"/>
  <c r="AE101" i="3"/>
  <c r="BB101" i="3"/>
  <c r="BY101" i="3"/>
  <c r="N103" i="3"/>
  <c r="AV103" i="3"/>
  <c r="BS103" i="3"/>
  <c r="K104" i="3"/>
  <c r="AS104" i="3"/>
  <c r="BP104" i="3"/>
  <c r="AE105" i="3"/>
  <c r="BB105" i="3"/>
  <c r="BY105" i="3"/>
  <c r="N107" i="3"/>
  <c r="AV107" i="3"/>
  <c r="BS107" i="3"/>
  <c r="K108" i="3"/>
  <c r="AS108" i="3"/>
  <c r="BP108" i="3"/>
  <c r="AE109" i="3"/>
  <c r="BB109" i="3"/>
  <c r="BY109" i="3"/>
  <c r="N111" i="3"/>
  <c r="AV111" i="3"/>
  <c r="BS111" i="3"/>
  <c r="K112" i="3"/>
  <c r="AS112" i="3"/>
  <c r="BP112" i="3"/>
  <c r="AE113" i="3"/>
  <c r="BB113" i="3"/>
  <c r="BY113" i="3"/>
  <c r="AY121" i="3"/>
  <c r="AB121" i="3"/>
  <c r="AX121" i="3"/>
  <c r="AZ121" i="3" s="1"/>
  <c r="AA121" i="3"/>
  <c r="J122" i="3"/>
  <c r="L122" i="3" s="1"/>
  <c r="BO122" i="3"/>
  <c r="BQ122" i="3" s="1"/>
  <c r="AU129" i="3"/>
  <c r="AW129" i="3" s="1"/>
  <c r="AY133" i="3"/>
  <c r="AB133" i="3"/>
  <c r="AX133" i="3"/>
  <c r="AZ133" i="3" s="1"/>
  <c r="AA133" i="3"/>
  <c r="AC133" i="3" s="1"/>
  <c r="AV133" i="3"/>
  <c r="N133" i="3"/>
  <c r="AU133" i="3"/>
  <c r="AW133" i="3" s="1"/>
  <c r="M133" i="3"/>
  <c r="O133" i="3" s="1"/>
  <c r="AR133" i="3"/>
  <c r="AT133" i="3" s="1"/>
  <c r="J133" i="3"/>
  <c r="L133" i="3" s="1"/>
  <c r="AC138" i="3"/>
  <c r="BA114" i="3"/>
  <c r="BC114" i="3" s="1"/>
  <c r="BY114" i="3"/>
  <c r="BZ114" i="3" s="1"/>
  <c r="BP116" i="3"/>
  <c r="AS116" i="3"/>
  <c r="K116" i="3"/>
  <c r="L116" i="3" s="1"/>
  <c r="BO116" i="3"/>
  <c r="AR116" i="3"/>
  <c r="AT116" i="3" s="1"/>
  <c r="AU116" i="3"/>
  <c r="BV116" i="3"/>
  <c r="BW116" i="3" s="1"/>
  <c r="J119" i="3"/>
  <c r="L119" i="3" s="1"/>
  <c r="AY119" i="3"/>
  <c r="AZ119" i="3" s="1"/>
  <c r="J121" i="3"/>
  <c r="K122" i="3"/>
  <c r="BP122" i="3"/>
  <c r="BC127" i="3"/>
  <c r="J130" i="3"/>
  <c r="K133" i="3"/>
  <c r="AD78" i="3"/>
  <c r="AF78" i="3" s="1"/>
  <c r="BA78" i="3"/>
  <c r="BX78" i="3"/>
  <c r="BZ78" i="3" s="1"/>
  <c r="AR81" i="3"/>
  <c r="BO81" i="3"/>
  <c r="BQ81" i="3" s="1"/>
  <c r="AD82" i="3"/>
  <c r="BA82" i="3"/>
  <c r="BX82" i="3"/>
  <c r="BZ82" i="3" s="1"/>
  <c r="AR85" i="3"/>
  <c r="BO85" i="3"/>
  <c r="BQ85" i="3" s="1"/>
  <c r="AD86" i="3"/>
  <c r="BA86" i="3"/>
  <c r="BX86" i="3"/>
  <c r="BZ86" i="3" s="1"/>
  <c r="AR89" i="3"/>
  <c r="BO89" i="3"/>
  <c r="BQ89" i="3" s="1"/>
  <c r="AD90" i="3"/>
  <c r="AF90" i="3" s="1"/>
  <c r="BA90" i="3"/>
  <c r="BC90" i="3" s="1"/>
  <c r="BX90" i="3"/>
  <c r="BZ90" i="3" s="1"/>
  <c r="AR93" i="3"/>
  <c r="BO93" i="3"/>
  <c r="BQ93" i="3" s="1"/>
  <c r="AD94" i="3"/>
  <c r="BA94" i="3"/>
  <c r="BC94" i="3" s="1"/>
  <c r="BX94" i="3"/>
  <c r="BZ94" i="3" s="1"/>
  <c r="AA95" i="3"/>
  <c r="AX95" i="3"/>
  <c r="BU95" i="3"/>
  <c r="BW95" i="3" s="1"/>
  <c r="AU96" i="3"/>
  <c r="AW96" i="3" s="1"/>
  <c r="BR96" i="3"/>
  <c r="BT96" i="3" s="1"/>
  <c r="AR97" i="3"/>
  <c r="AT97" i="3" s="1"/>
  <c r="BO97" i="3"/>
  <c r="BQ97" i="3" s="1"/>
  <c r="AD98" i="3"/>
  <c r="AF98" i="3" s="1"/>
  <c r="BA98" i="3"/>
  <c r="BC98" i="3" s="1"/>
  <c r="BX98" i="3"/>
  <c r="BZ98" i="3" s="1"/>
  <c r="AA99" i="3"/>
  <c r="AC99" i="3" s="1"/>
  <c r="AX99" i="3"/>
  <c r="BU99" i="3"/>
  <c r="BW99" i="3" s="1"/>
  <c r="AU100" i="3"/>
  <c r="AW100" i="3" s="1"/>
  <c r="BR100" i="3"/>
  <c r="BT100" i="3" s="1"/>
  <c r="AR101" i="3"/>
  <c r="BO101" i="3"/>
  <c r="BQ101" i="3" s="1"/>
  <c r="AD102" i="3"/>
  <c r="BA102" i="3"/>
  <c r="BX102" i="3"/>
  <c r="BZ102" i="3" s="1"/>
  <c r="AA103" i="3"/>
  <c r="AX103" i="3"/>
  <c r="BU103" i="3"/>
  <c r="BW103" i="3" s="1"/>
  <c r="AU104" i="3"/>
  <c r="BR104" i="3"/>
  <c r="BT104" i="3" s="1"/>
  <c r="AR105" i="3"/>
  <c r="BO105" i="3"/>
  <c r="BQ105" i="3" s="1"/>
  <c r="AD106" i="3"/>
  <c r="BA106" i="3"/>
  <c r="BC106" i="3" s="1"/>
  <c r="BX106" i="3"/>
  <c r="BZ106" i="3" s="1"/>
  <c r="AA107" i="3"/>
  <c r="AX107" i="3"/>
  <c r="BU107" i="3"/>
  <c r="AU108" i="3"/>
  <c r="BR108" i="3"/>
  <c r="BT108" i="3" s="1"/>
  <c r="AR109" i="3"/>
  <c r="AT109" i="3" s="1"/>
  <c r="BO109" i="3"/>
  <c r="BQ109" i="3" s="1"/>
  <c r="AD110" i="3"/>
  <c r="AF110" i="3" s="1"/>
  <c r="BA110" i="3"/>
  <c r="BX110" i="3"/>
  <c r="BZ110" i="3" s="1"/>
  <c r="AA111" i="3"/>
  <c r="AC111" i="3" s="1"/>
  <c r="AX111" i="3"/>
  <c r="AZ111" i="3" s="1"/>
  <c r="BU111" i="3"/>
  <c r="BW111" i="3" s="1"/>
  <c r="AU112" i="3"/>
  <c r="BR112" i="3"/>
  <c r="BT112" i="3" s="1"/>
  <c r="AR113" i="3"/>
  <c r="BO113" i="3"/>
  <c r="BQ113" i="3" s="1"/>
  <c r="AD114" i="3"/>
  <c r="AF114" i="3" s="1"/>
  <c r="BB114" i="3"/>
  <c r="AV116" i="3"/>
  <c r="BX116" i="3"/>
  <c r="K119" i="3"/>
  <c r="K121" i="3"/>
  <c r="AY125" i="3"/>
  <c r="AB125" i="3"/>
  <c r="AX125" i="3"/>
  <c r="AA125" i="3"/>
  <c r="AC125" i="3" s="1"/>
  <c r="AR125" i="3"/>
  <c r="AT125" i="3" s="1"/>
  <c r="J125" i="3"/>
  <c r="L125" i="3" s="1"/>
  <c r="AR137" i="3"/>
  <c r="AT137" i="3" s="1"/>
  <c r="AV142" i="3"/>
  <c r="N142" i="3"/>
  <c r="AU142" i="3"/>
  <c r="AW142" i="3" s="1"/>
  <c r="AR142" i="3"/>
  <c r="AA142" i="3"/>
  <c r="M142" i="3"/>
  <c r="AX142" i="3"/>
  <c r="AZ142" i="3" s="1"/>
  <c r="AE78" i="3"/>
  <c r="BB78" i="3"/>
  <c r="K81" i="3"/>
  <c r="AS81" i="3"/>
  <c r="AE82" i="3"/>
  <c r="BB82" i="3"/>
  <c r="K85" i="3"/>
  <c r="AS85" i="3"/>
  <c r="AE86" i="3"/>
  <c r="BB86" i="3"/>
  <c r="K89" i="3"/>
  <c r="L89" i="3" s="1"/>
  <c r="AS89" i="3"/>
  <c r="AE90" i="3"/>
  <c r="BB90" i="3"/>
  <c r="K93" i="3"/>
  <c r="AS93" i="3"/>
  <c r="AE94" i="3"/>
  <c r="BB94" i="3"/>
  <c r="AB95" i="3"/>
  <c r="AY95" i="3"/>
  <c r="N96" i="3"/>
  <c r="O96" i="3" s="1"/>
  <c r="AV96" i="3"/>
  <c r="K97" i="3"/>
  <c r="L97" i="3" s="1"/>
  <c r="AS97" i="3"/>
  <c r="AE98" i="3"/>
  <c r="BB98" i="3"/>
  <c r="AB99" i="3"/>
  <c r="AY99" i="3"/>
  <c r="N100" i="3"/>
  <c r="O100" i="3" s="1"/>
  <c r="AV100" i="3"/>
  <c r="K101" i="3"/>
  <c r="L101" i="3" s="1"/>
  <c r="AS101" i="3"/>
  <c r="AE102" i="3"/>
  <c r="BB102" i="3"/>
  <c r="AB103" i="3"/>
  <c r="AY103" i="3"/>
  <c r="N104" i="3"/>
  <c r="AV104" i="3"/>
  <c r="K105" i="3"/>
  <c r="L105" i="3" s="1"/>
  <c r="AS105" i="3"/>
  <c r="AE106" i="3"/>
  <c r="BB106" i="3"/>
  <c r="AB107" i="3"/>
  <c r="AY107" i="3"/>
  <c r="N108" i="3"/>
  <c r="O108" i="3" s="1"/>
  <c r="AV108" i="3"/>
  <c r="K109" i="3"/>
  <c r="L109" i="3" s="1"/>
  <c r="AS109" i="3"/>
  <c r="AE110" i="3"/>
  <c r="BB110" i="3"/>
  <c r="AB111" i="3"/>
  <c r="AY111" i="3"/>
  <c r="N112" i="3"/>
  <c r="O112" i="3" s="1"/>
  <c r="AV112" i="3"/>
  <c r="K113" i="3"/>
  <c r="AS113" i="3"/>
  <c r="AE115" i="3"/>
  <c r="BY116" i="3"/>
  <c r="BA119" i="3"/>
  <c r="BC119" i="3" s="1"/>
  <c r="AD122" i="3"/>
  <c r="AF122" i="3" s="1"/>
  <c r="BX122" i="3"/>
  <c r="BZ122" i="3" s="1"/>
  <c r="K125" i="3"/>
  <c r="AE126" i="3"/>
  <c r="BS127" i="3"/>
  <c r="AV127" i="3"/>
  <c r="N127" i="3"/>
  <c r="O127" i="3" s="1"/>
  <c r="BR127" i="3"/>
  <c r="AU127" i="3"/>
  <c r="BP127" i="3"/>
  <c r="AS127" i="3"/>
  <c r="K127" i="3"/>
  <c r="BO127" i="3"/>
  <c r="AR127" i="3"/>
  <c r="BY127" i="3"/>
  <c r="BB127" i="3"/>
  <c r="AE127" i="3"/>
  <c r="AF127" i="3" s="1"/>
  <c r="BU127" i="3"/>
  <c r="BW127" i="3" s="1"/>
  <c r="AX127" i="3"/>
  <c r="AZ127" i="3" s="1"/>
  <c r="AA127" i="3"/>
  <c r="AC127" i="3" s="1"/>
  <c r="BV127" i="3"/>
  <c r="AE130" i="3"/>
  <c r="BV134" i="3"/>
  <c r="BO137" i="3"/>
  <c r="J142" i="3"/>
  <c r="BR149" i="3"/>
  <c r="BT149" i="3" s="1"/>
  <c r="BQ161" i="3"/>
  <c r="AD126" i="3"/>
  <c r="BA126" i="3"/>
  <c r="BC126" i="3" s="1"/>
  <c r="BX126" i="3"/>
  <c r="BZ126" i="3" s="1"/>
  <c r="AD130" i="3"/>
  <c r="BA130" i="3"/>
  <c r="BC130" i="3" s="1"/>
  <c r="BX130" i="3"/>
  <c r="BZ130" i="3" s="1"/>
  <c r="AA131" i="3"/>
  <c r="AC131" i="3" s="1"/>
  <c r="AX131" i="3"/>
  <c r="AZ131" i="3" s="1"/>
  <c r="BU131" i="3"/>
  <c r="BW131" i="3" s="1"/>
  <c r="AD134" i="3"/>
  <c r="AF134" i="3" s="1"/>
  <c r="BA134" i="3"/>
  <c r="BC134" i="3" s="1"/>
  <c r="BX134" i="3"/>
  <c r="BZ134" i="3" s="1"/>
  <c r="AA135" i="3"/>
  <c r="AC135" i="3" s="1"/>
  <c r="AX135" i="3"/>
  <c r="AZ135" i="3" s="1"/>
  <c r="BU135" i="3"/>
  <c r="BW135" i="3" s="1"/>
  <c r="AD140" i="3"/>
  <c r="AX144" i="3"/>
  <c r="M151" i="3"/>
  <c r="O151" i="3" s="1"/>
  <c r="J151" i="3"/>
  <c r="L151" i="3" s="1"/>
  <c r="BT155" i="3"/>
  <c r="AZ156" i="3"/>
  <c r="AF157" i="3"/>
  <c r="AZ160" i="3"/>
  <c r="BW168" i="3"/>
  <c r="AD131" i="3"/>
  <c r="BA131" i="3"/>
  <c r="BC131" i="3" s="1"/>
  <c r="BX131" i="3"/>
  <c r="AD135" i="3"/>
  <c r="BA135" i="3"/>
  <c r="BC135" i="3" s="1"/>
  <c r="BX135" i="3"/>
  <c r="AF145" i="3"/>
  <c r="BB154" i="3"/>
  <c r="AD154" i="3"/>
  <c r="AF154" i="3" s="1"/>
  <c r="AY154" i="3"/>
  <c r="AA154" i="3"/>
  <c r="AX154" i="3"/>
  <c r="AZ154" i="3" s="1"/>
  <c r="N154" i="3"/>
  <c r="AV154" i="3"/>
  <c r="M154" i="3"/>
  <c r="BT158" i="3"/>
  <c r="BO184" i="3"/>
  <c r="AR184" i="3"/>
  <c r="J184" i="3"/>
  <c r="BU184" i="3"/>
  <c r="BW184" i="3" s="1"/>
  <c r="AX184" i="3"/>
  <c r="AZ184" i="3" s="1"/>
  <c r="AA184" i="3"/>
  <c r="BR184" i="3"/>
  <c r="AU184" i="3"/>
  <c r="M184" i="3"/>
  <c r="O184" i="3" s="1"/>
  <c r="AY184" i="3"/>
  <c r="AV184" i="3"/>
  <c r="AE184" i="3"/>
  <c r="BY184" i="3"/>
  <c r="AB184" i="3"/>
  <c r="N184" i="3"/>
  <c r="BB184" i="3"/>
  <c r="BV184" i="3"/>
  <c r="BS184" i="3"/>
  <c r="AE131" i="3"/>
  <c r="BB131" i="3"/>
  <c r="BY131" i="3"/>
  <c r="AE135" i="3"/>
  <c r="BB135" i="3"/>
  <c r="BY135" i="3"/>
  <c r="J141" i="3"/>
  <c r="AV146" i="3"/>
  <c r="N146" i="3"/>
  <c r="AU146" i="3"/>
  <c r="AW146" i="3" s="1"/>
  <c r="M146" i="3"/>
  <c r="O146" i="3" s="1"/>
  <c r="J149" i="3"/>
  <c r="J154" i="3"/>
  <c r="BY165" i="3"/>
  <c r="BU165" i="3"/>
  <c r="BR165" i="3"/>
  <c r="AU165" i="3"/>
  <c r="AW165" i="3" s="1"/>
  <c r="BO165" i="3"/>
  <c r="BB165" i="3"/>
  <c r="AB165" i="3"/>
  <c r="BA165" i="3"/>
  <c r="BC165" i="3" s="1"/>
  <c r="AA165" i="3"/>
  <c r="AC165" i="3" s="1"/>
  <c r="AY165" i="3"/>
  <c r="N165" i="3"/>
  <c r="AX165" i="3"/>
  <c r="AZ165" i="3" s="1"/>
  <c r="K165" i="3"/>
  <c r="BX165" i="3"/>
  <c r="AV165" i="3"/>
  <c r="BV165" i="3"/>
  <c r="AS165" i="3"/>
  <c r="BS165" i="3"/>
  <c r="AE165" i="3"/>
  <c r="AC190" i="3"/>
  <c r="J137" i="3"/>
  <c r="L137" i="3" s="1"/>
  <c r="BS140" i="3"/>
  <c r="AV140" i="3"/>
  <c r="N140" i="3"/>
  <c r="BR140" i="3"/>
  <c r="BT140" i="3" s="1"/>
  <c r="AU140" i="3"/>
  <c r="AW140" i="3" s="1"/>
  <c r="BP140" i="3"/>
  <c r="AS140" i="3"/>
  <c r="AT140" i="3" s="1"/>
  <c r="K140" i="3"/>
  <c r="L140" i="3" s="1"/>
  <c r="BY140" i="3"/>
  <c r="BZ140" i="3" s="1"/>
  <c r="BB140" i="3"/>
  <c r="AE140" i="3"/>
  <c r="BV140" i="3"/>
  <c r="AY140" i="3"/>
  <c r="AZ140" i="3" s="1"/>
  <c r="AB140" i="3"/>
  <c r="J144" i="3"/>
  <c r="J146" i="3"/>
  <c r="BA151" i="3"/>
  <c r="AT152" i="3"/>
  <c r="AE155" i="3"/>
  <c r="BB155" i="3"/>
  <c r="AB155" i="3"/>
  <c r="BA155" i="3"/>
  <c r="BC155" i="3" s="1"/>
  <c r="AA155" i="3"/>
  <c r="AC155" i="3" s="1"/>
  <c r="AY155" i="3"/>
  <c r="N155" i="3"/>
  <c r="AX155" i="3"/>
  <c r="AZ155" i="3" s="1"/>
  <c r="M155" i="3"/>
  <c r="O155" i="3" s="1"/>
  <c r="BR161" i="3"/>
  <c r="BT161" i="3" s="1"/>
  <c r="AU161" i="3"/>
  <c r="BB161" i="3"/>
  <c r="AB161" i="3"/>
  <c r="BA161" i="3"/>
  <c r="BC161" i="3" s="1"/>
  <c r="AA161" i="3"/>
  <c r="AC161" i="3" s="1"/>
  <c r="BY161" i="3"/>
  <c r="AY161" i="3"/>
  <c r="N161" i="3"/>
  <c r="BX161" i="3"/>
  <c r="AX161" i="3"/>
  <c r="AZ161" i="3" s="1"/>
  <c r="K161" i="3"/>
  <c r="BV161" i="3"/>
  <c r="AV161" i="3"/>
  <c r="BU161" i="3"/>
  <c r="AS161" i="3"/>
  <c r="BS161" i="3"/>
  <c r="AE161" i="3"/>
  <c r="BS171" i="3"/>
  <c r="AV171" i="3"/>
  <c r="N171" i="3"/>
  <c r="BO171" i="3"/>
  <c r="BQ171" i="3" s="1"/>
  <c r="AR171" i="3"/>
  <c r="BA171" i="3"/>
  <c r="BC171" i="3" s="1"/>
  <c r="AB171" i="3"/>
  <c r="BY171" i="3"/>
  <c r="AA171" i="3"/>
  <c r="BX171" i="3"/>
  <c r="AY171" i="3"/>
  <c r="AX171" i="3"/>
  <c r="AZ171" i="3" s="1"/>
  <c r="BV171" i="3"/>
  <c r="BP171" i="3"/>
  <c r="BB171" i="3"/>
  <c r="AU171" i="3"/>
  <c r="AW171" i="3" s="1"/>
  <c r="AS171" i="3"/>
  <c r="AE171" i="3"/>
  <c r="AD171" i="3"/>
  <c r="AF171" i="3" s="1"/>
  <c r="K171" i="3"/>
  <c r="BR171" i="3"/>
  <c r="BV198" i="3"/>
  <c r="AY198" i="3"/>
  <c r="AB198" i="3"/>
  <c r="BU198" i="3"/>
  <c r="BW198" i="3" s="1"/>
  <c r="AX198" i="3"/>
  <c r="AA198" i="3"/>
  <c r="BS198" i="3"/>
  <c r="AV198" i="3"/>
  <c r="N198" i="3"/>
  <c r="BR198" i="3"/>
  <c r="BT198" i="3" s="1"/>
  <c r="AU198" i="3"/>
  <c r="BP198" i="3"/>
  <c r="AS198" i="3"/>
  <c r="K198" i="3"/>
  <c r="BY198" i="3"/>
  <c r="AR198" i="3"/>
  <c r="AT198" i="3" s="1"/>
  <c r="BX198" i="3"/>
  <c r="AD198" i="3"/>
  <c r="BB198" i="3"/>
  <c r="BA198" i="3"/>
  <c r="BO198" i="3"/>
  <c r="BQ198" i="3" s="1"/>
  <c r="AE198" i="3"/>
  <c r="AD120" i="3"/>
  <c r="BA120" i="3"/>
  <c r="BX120" i="3"/>
  <c r="AD124" i="3"/>
  <c r="AF124" i="3" s="1"/>
  <c r="BA124" i="3"/>
  <c r="BX124" i="3"/>
  <c r="BZ124" i="3" s="1"/>
  <c r="AU126" i="3"/>
  <c r="BR126" i="3"/>
  <c r="J127" i="3"/>
  <c r="L127" i="3" s="1"/>
  <c r="AD128" i="3"/>
  <c r="BA128" i="3"/>
  <c r="BC128" i="3" s="1"/>
  <c r="BX128" i="3"/>
  <c r="BZ128" i="3" s="1"/>
  <c r="AU130" i="3"/>
  <c r="BR130" i="3"/>
  <c r="J131" i="3"/>
  <c r="AR131" i="3"/>
  <c r="BO131" i="3"/>
  <c r="BQ131" i="3" s="1"/>
  <c r="AD132" i="3"/>
  <c r="BA132" i="3"/>
  <c r="BX132" i="3"/>
  <c r="AU134" i="3"/>
  <c r="AW134" i="3" s="1"/>
  <c r="BR134" i="3"/>
  <c r="BT134" i="3" s="1"/>
  <c r="J135" i="3"/>
  <c r="AR135" i="3"/>
  <c r="BO135" i="3"/>
  <c r="BS136" i="3"/>
  <c r="AV136" i="3"/>
  <c r="N136" i="3"/>
  <c r="O136" i="3" s="1"/>
  <c r="BP136" i="3"/>
  <c r="BV136" i="3"/>
  <c r="AY136" i="3"/>
  <c r="AZ136" i="3" s="1"/>
  <c r="AB136" i="3"/>
  <c r="AC136" i="3" s="1"/>
  <c r="M140" i="3"/>
  <c r="O140" i="3" s="1"/>
  <c r="BA140" i="3"/>
  <c r="BC140" i="3" s="1"/>
  <c r="AT148" i="3"/>
  <c r="AR154" i="3"/>
  <c r="J155" i="3"/>
  <c r="AE159" i="3"/>
  <c r="BB159" i="3"/>
  <c r="AB159" i="3"/>
  <c r="AY159" i="3"/>
  <c r="N159" i="3"/>
  <c r="AX159" i="3"/>
  <c r="AZ159" i="3" s="1"/>
  <c r="M159" i="3"/>
  <c r="O159" i="3" s="1"/>
  <c r="AE120" i="3"/>
  <c r="BB120" i="3"/>
  <c r="BY120" i="3"/>
  <c r="AE124" i="3"/>
  <c r="BB124" i="3"/>
  <c r="BY124" i="3"/>
  <c r="N126" i="3"/>
  <c r="AV126" i="3"/>
  <c r="BS126" i="3"/>
  <c r="AE128" i="3"/>
  <c r="BB128" i="3"/>
  <c r="BY128" i="3"/>
  <c r="N130" i="3"/>
  <c r="AV130" i="3"/>
  <c r="BS130" i="3"/>
  <c r="K131" i="3"/>
  <c r="AS131" i="3"/>
  <c r="BP131" i="3"/>
  <c r="AE132" i="3"/>
  <c r="BB132" i="3"/>
  <c r="BY132" i="3"/>
  <c r="N134" i="3"/>
  <c r="AV134" i="3"/>
  <c r="BS134" i="3"/>
  <c r="K135" i="3"/>
  <c r="AS135" i="3"/>
  <c r="BP135" i="3"/>
  <c r="AR136" i="3"/>
  <c r="BR136" i="3"/>
  <c r="BT136" i="3" s="1"/>
  <c r="AA144" i="3"/>
  <c r="AA146" i="3"/>
  <c r="AX150" i="3"/>
  <c r="AV150" i="3"/>
  <c r="N150" i="3"/>
  <c r="AU150" i="3"/>
  <c r="M150" i="3"/>
  <c r="O150" i="3" s="1"/>
  <c r="AS154" i="3"/>
  <c r="BB158" i="3"/>
  <c r="AB158" i="3"/>
  <c r="BA158" i="3"/>
  <c r="BC158" i="3" s="1"/>
  <c r="AA158" i="3"/>
  <c r="BY158" i="3"/>
  <c r="AY158" i="3"/>
  <c r="BX158" i="3"/>
  <c r="BZ158" i="3" s="1"/>
  <c r="AX158" i="3"/>
  <c r="AZ158" i="3" s="1"/>
  <c r="N158" i="3"/>
  <c r="BV158" i="3"/>
  <c r="M158" i="3"/>
  <c r="O158" i="3" s="1"/>
  <c r="BU158" i="3"/>
  <c r="BW158" i="3" s="1"/>
  <c r="AV158" i="3"/>
  <c r="AU158" i="3"/>
  <c r="AW158" i="3" s="1"/>
  <c r="K158" i="3"/>
  <c r="BS158" i="3"/>
  <c r="J158" i="3"/>
  <c r="AR158" i="3"/>
  <c r="AT158" i="3" s="1"/>
  <c r="AD165" i="3"/>
  <c r="AF165" i="3" s="1"/>
  <c r="AV168" i="3"/>
  <c r="AR168" i="3"/>
  <c r="AB168" i="3"/>
  <c r="N168" i="3"/>
  <c r="J168" i="3"/>
  <c r="AS136" i="3"/>
  <c r="BV139" i="3"/>
  <c r="AY139" i="3"/>
  <c r="AB139" i="3"/>
  <c r="BU139" i="3"/>
  <c r="AX139" i="3"/>
  <c r="AZ139" i="3" s="1"/>
  <c r="AA139" i="3"/>
  <c r="AC139" i="3" s="1"/>
  <c r="BS139" i="3"/>
  <c r="BT139" i="3" s="1"/>
  <c r="AV139" i="3"/>
  <c r="AW139" i="3" s="1"/>
  <c r="N139" i="3"/>
  <c r="O139" i="3" s="1"/>
  <c r="BP139" i="3"/>
  <c r="BQ139" i="3" s="1"/>
  <c r="AS139" i="3"/>
  <c r="AT139" i="3" s="1"/>
  <c r="K139" i="3"/>
  <c r="L139" i="3" s="1"/>
  <c r="BY139" i="3"/>
  <c r="BZ139" i="3" s="1"/>
  <c r="BB139" i="3"/>
  <c r="AE139" i="3"/>
  <c r="AF139" i="3" s="1"/>
  <c r="BO140" i="3"/>
  <c r="BQ140" i="3" s="1"/>
  <c r="BV143" i="3"/>
  <c r="AY143" i="3"/>
  <c r="AB143" i="3"/>
  <c r="BU143" i="3"/>
  <c r="AX143" i="3"/>
  <c r="AZ143" i="3" s="1"/>
  <c r="AA143" i="3"/>
  <c r="AC143" i="3" s="1"/>
  <c r="BS143" i="3"/>
  <c r="AV143" i="3"/>
  <c r="AW143" i="3" s="1"/>
  <c r="N143" i="3"/>
  <c r="O143" i="3" s="1"/>
  <c r="BP143" i="3"/>
  <c r="AS143" i="3"/>
  <c r="K143" i="3"/>
  <c r="BO143" i="3"/>
  <c r="BQ143" i="3" s="1"/>
  <c r="AR143" i="3"/>
  <c r="AT143" i="3" s="1"/>
  <c r="BY143" i="3"/>
  <c r="BZ143" i="3" s="1"/>
  <c r="BB143" i="3"/>
  <c r="AE143" i="3"/>
  <c r="AF143" i="3" s="1"/>
  <c r="BP145" i="3"/>
  <c r="AS145" i="3"/>
  <c r="K145" i="3"/>
  <c r="BO145" i="3"/>
  <c r="BQ145" i="3" s="1"/>
  <c r="AR145" i="3"/>
  <c r="BY145" i="3"/>
  <c r="BZ145" i="3" s="1"/>
  <c r="BB145" i="3"/>
  <c r="AE145" i="3"/>
  <c r="BV145" i="3"/>
  <c r="AY145" i="3"/>
  <c r="AB145" i="3"/>
  <c r="BU145" i="3"/>
  <c r="BW145" i="3" s="1"/>
  <c r="AX145" i="3"/>
  <c r="AZ145" i="3" s="1"/>
  <c r="AA145" i="3"/>
  <c r="AC145" i="3" s="1"/>
  <c r="BS145" i="3"/>
  <c r="AV145" i="3"/>
  <c r="AW145" i="3" s="1"/>
  <c r="N145" i="3"/>
  <c r="O145" i="3" s="1"/>
  <c r="BA145" i="3"/>
  <c r="BV147" i="3"/>
  <c r="AY147" i="3"/>
  <c r="AB147" i="3"/>
  <c r="BU147" i="3"/>
  <c r="AX147" i="3"/>
  <c r="AA147" i="3"/>
  <c r="AC147" i="3" s="1"/>
  <c r="BS147" i="3"/>
  <c r="BT147" i="3" s="1"/>
  <c r="AV147" i="3"/>
  <c r="AW147" i="3" s="1"/>
  <c r="N147" i="3"/>
  <c r="O147" i="3" s="1"/>
  <c r="BP147" i="3"/>
  <c r="AS147" i="3"/>
  <c r="K147" i="3"/>
  <c r="BO147" i="3"/>
  <c r="AR147" i="3"/>
  <c r="BY147" i="3"/>
  <c r="BB147" i="3"/>
  <c r="AE147" i="3"/>
  <c r="AF147" i="3" s="1"/>
  <c r="J150" i="3"/>
  <c r="BW150" i="3"/>
  <c r="AU154" i="3"/>
  <c r="AW154" i="3" s="1"/>
  <c r="AS155" i="3"/>
  <c r="AT155" i="3" s="1"/>
  <c r="L160" i="3"/>
  <c r="AR165" i="3"/>
  <c r="AT165" i="3" s="1"/>
  <c r="AX168" i="3"/>
  <c r="AD117" i="3"/>
  <c r="AF117" i="3" s="1"/>
  <c r="BA117" i="3"/>
  <c r="BC117" i="3" s="1"/>
  <c r="BX117" i="3"/>
  <c r="BZ117" i="3" s="1"/>
  <c r="AR120" i="3"/>
  <c r="AT120" i="3" s="1"/>
  <c r="BO120" i="3"/>
  <c r="BQ120" i="3" s="1"/>
  <c r="AD121" i="3"/>
  <c r="BA121" i="3"/>
  <c r="BX121" i="3"/>
  <c r="BZ121" i="3" s="1"/>
  <c r="AR124" i="3"/>
  <c r="AT124" i="3" s="1"/>
  <c r="BO124" i="3"/>
  <c r="BQ124" i="3" s="1"/>
  <c r="AD125" i="3"/>
  <c r="BA125" i="3"/>
  <c r="BX125" i="3"/>
  <c r="BZ125" i="3" s="1"/>
  <c r="AA126" i="3"/>
  <c r="AX126" i="3"/>
  <c r="AZ126" i="3" s="1"/>
  <c r="BU126" i="3"/>
  <c r="BW126" i="3" s="1"/>
  <c r="AR128" i="3"/>
  <c r="AT128" i="3" s="1"/>
  <c r="BO128" i="3"/>
  <c r="BQ128" i="3" s="1"/>
  <c r="AD129" i="3"/>
  <c r="BA129" i="3"/>
  <c r="BC129" i="3" s="1"/>
  <c r="BX129" i="3"/>
  <c r="BZ129" i="3" s="1"/>
  <c r="AA130" i="3"/>
  <c r="AX130" i="3"/>
  <c r="BU130" i="3"/>
  <c r="BW130" i="3" s="1"/>
  <c r="AU131" i="3"/>
  <c r="AW131" i="3" s="1"/>
  <c r="BR131" i="3"/>
  <c r="BT131" i="3" s="1"/>
  <c r="AR132" i="3"/>
  <c r="BO132" i="3"/>
  <c r="BQ132" i="3" s="1"/>
  <c r="AD133" i="3"/>
  <c r="BA133" i="3"/>
  <c r="BC133" i="3" s="1"/>
  <c r="BX133" i="3"/>
  <c r="BZ133" i="3" s="1"/>
  <c r="AA134" i="3"/>
  <c r="AC134" i="3" s="1"/>
  <c r="AX134" i="3"/>
  <c r="AZ134" i="3" s="1"/>
  <c r="BU134" i="3"/>
  <c r="BW134" i="3" s="1"/>
  <c r="AU135" i="3"/>
  <c r="BR135" i="3"/>
  <c r="BT135" i="3" s="1"/>
  <c r="BU136" i="3"/>
  <c r="BW136" i="3" s="1"/>
  <c r="BA139" i="3"/>
  <c r="BC139" i="3" s="1"/>
  <c r="AR146" i="3"/>
  <c r="AT146" i="3" s="1"/>
  <c r="BX147" i="3"/>
  <c r="BZ147" i="3" s="1"/>
  <c r="BQ152" i="3"/>
  <c r="AS159" i="3"/>
  <c r="AT159" i="3" s="1"/>
  <c r="AD161" i="3"/>
  <c r="BP165" i="3"/>
  <c r="BU171" i="3"/>
  <c r="BW171" i="3" s="1"/>
  <c r="AE117" i="3"/>
  <c r="BB117" i="3"/>
  <c r="K120" i="3"/>
  <c r="L120" i="3" s="1"/>
  <c r="AS120" i="3"/>
  <c r="AE121" i="3"/>
  <c r="BB121" i="3"/>
  <c r="K124" i="3"/>
  <c r="L124" i="3" s="1"/>
  <c r="AS124" i="3"/>
  <c r="AE125" i="3"/>
  <c r="BB125" i="3"/>
  <c r="AB126" i="3"/>
  <c r="AY126" i="3"/>
  <c r="K128" i="3"/>
  <c r="L128" i="3" s="1"/>
  <c r="AS128" i="3"/>
  <c r="AE129" i="3"/>
  <c r="BB129" i="3"/>
  <c r="AB130" i="3"/>
  <c r="AY130" i="3"/>
  <c r="N131" i="3"/>
  <c r="O131" i="3" s="1"/>
  <c r="AV131" i="3"/>
  <c r="K132" i="3"/>
  <c r="L132" i="3" s="1"/>
  <c r="AS132" i="3"/>
  <c r="AE133" i="3"/>
  <c r="BB133" i="3"/>
  <c r="AB134" i="3"/>
  <c r="AY134" i="3"/>
  <c r="N135" i="3"/>
  <c r="O135" i="3" s="1"/>
  <c r="AV135" i="3"/>
  <c r="K136" i="3"/>
  <c r="L136" i="3" s="1"/>
  <c r="AU136" i="3"/>
  <c r="AW136" i="3" s="1"/>
  <c r="AA140" i="3"/>
  <c r="AC140" i="3" s="1"/>
  <c r="BU140" i="3"/>
  <c r="J143" i="3"/>
  <c r="L143" i="3" s="1"/>
  <c r="BR143" i="3"/>
  <c r="BT143" i="3" s="1"/>
  <c r="J145" i="3"/>
  <c r="L145" i="3" s="1"/>
  <c r="BR145" i="3"/>
  <c r="J147" i="3"/>
  <c r="L147" i="3" s="1"/>
  <c r="AA150" i="3"/>
  <c r="AC150" i="3" s="1"/>
  <c r="BV151" i="3"/>
  <c r="AY151" i="3"/>
  <c r="AB151" i="3"/>
  <c r="BU151" i="3"/>
  <c r="BW151" i="3" s="1"/>
  <c r="AX151" i="3"/>
  <c r="AZ151" i="3" s="1"/>
  <c r="AA151" i="3"/>
  <c r="BS151" i="3"/>
  <c r="AV151" i="3"/>
  <c r="N151" i="3"/>
  <c r="BR151" i="3"/>
  <c r="AU151" i="3"/>
  <c r="BP151" i="3"/>
  <c r="AS151" i="3"/>
  <c r="K151" i="3"/>
  <c r="BO151" i="3"/>
  <c r="BQ151" i="3" s="1"/>
  <c r="AR151" i="3"/>
  <c r="AT151" i="3" s="1"/>
  <c r="BY151" i="3"/>
  <c r="BZ151" i="3" s="1"/>
  <c r="BB151" i="3"/>
  <c r="AE151" i="3"/>
  <c r="AF151" i="3" s="1"/>
  <c r="AV155" i="3"/>
  <c r="AC157" i="3"/>
  <c r="AD158" i="3"/>
  <c r="AF158" i="3" s="1"/>
  <c r="AR161" i="3"/>
  <c r="BQ163" i="3"/>
  <c r="K138" i="3"/>
  <c r="AS138" i="3"/>
  <c r="AT138" i="3" s="1"/>
  <c r="BP138" i="3"/>
  <c r="BQ138" i="3" s="1"/>
  <c r="K142" i="3"/>
  <c r="AS142" i="3"/>
  <c r="BP142" i="3"/>
  <c r="AB144" i="3"/>
  <c r="AY144" i="3"/>
  <c r="BV144" i="3"/>
  <c r="BW144" i="3" s="1"/>
  <c r="K146" i="3"/>
  <c r="AS146" i="3"/>
  <c r="BP146" i="3"/>
  <c r="BQ146" i="3" s="1"/>
  <c r="AB148" i="3"/>
  <c r="AC148" i="3" s="1"/>
  <c r="AY148" i="3"/>
  <c r="AZ148" i="3" s="1"/>
  <c r="BV148" i="3"/>
  <c r="BW148" i="3" s="1"/>
  <c r="K150" i="3"/>
  <c r="AS150" i="3"/>
  <c r="AT150" i="3" s="1"/>
  <c r="BP150" i="3"/>
  <c r="BQ150" i="3" s="1"/>
  <c r="AB152" i="3"/>
  <c r="AC152" i="3" s="1"/>
  <c r="AY152" i="3"/>
  <c r="AZ152" i="3" s="1"/>
  <c r="BV152" i="3"/>
  <c r="BW152" i="3" s="1"/>
  <c r="N153" i="3"/>
  <c r="O153" i="3" s="1"/>
  <c r="AV153" i="3"/>
  <c r="AW153" i="3" s="1"/>
  <c r="BS153" i="3"/>
  <c r="BT153" i="3" s="1"/>
  <c r="K154" i="3"/>
  <c r="BR154" i="3"/>
  <c r="BT154" i="3" s="1"/>
  <c r="K155" i="3"/>
  <c r="AU155" i="3"/>
  <c r="AW155" i="3" s="1"/>
  <c r="BU155" i="3"/>
  <c r="BW155" i="3" s="1"/>
  <c r="AA156" i="3"/>
  <c r="AC156" i="3" s="1"/>
  <c r="BY156" i="3"/>
  <c r="BB157" i="3"/>
  <c r="BC157" i="3" s="1"/>
  <c r="K159" i="3"/>
  <c r="L159" i="3" s="1"/>
  <c r="AU159" i="3"/>
  <c r="AW159" i="3" s="1"/>
  <c r="BU159" i="3"/>
  <c r="BW159" i="3" s="1"/>
  <c r="AA160" i="3"/>
  <c r="AC160" i="3" s="1"/>
  <c r="M162" i="3"/>
  <c r="O162" i="3" s="1"/>
  <c r="AX162" i="3"/>
  <c r="AZ162" i="3" s="1"/>
  <c r="BY162" i="3"/>
  <c r="BZ162" i="3" s="1"/>
  <c r="BO168" i="3"/>
  <c r="BQ168" i="3" s="1"/>
  <c r="AE168" i="3"/>
  <c r="AA168" i="3"/>
  <c r="AC168" i="3" s="1"/>
  <c r="BY168" i="3"/>
  <c r="AY168" i="3"/>
  <c r="BV168" i="3"/>
  <c r="M168" i="3"/>
  <c r="BB168" i="3"/>
  <c r="BS169" i="3"/>
  <c r="AD170" i="3"/>
  <c r="J171" i="3"/>
  <c r="M171" i="3"/>
  <c r="O171" i="3" s="1"/>
  <c r="O173" i="3"/>
  <c r="AD144" i="3"/>
  <c r="AF144" i="3" s="1"/>
  <c r="BA144" i="3"/>
  <c r="BC144" i="3" s="1"/>
  <c r="BX144" i="3"/>
  <c r="BZ144" i="3" s="1"/>
  <c r="AD148" i="3"/>
  <c r="AF148" i="3" s="1"/>
  <c r="BA148" i="3"/>
  <c r="BX148" i="3"/>
  <c r="AD152" i="3"/>
  <c r="BA152" i="3"/>
  <c r="BX152" i="3"/>
  <c r="AA153" i="3"/>
  <c r="AX153" i="3"/>
  <c r="BU153" i="3"/>
  <c r="BW153" i="3" s="1"/>
  <c r="BB156" i="3"/>
  <c r="BC156" i="3" s="1"/>
  <c r="AE157" i="3"/>
  <c r="BP157" i="3"/>
  <c r="BQ157" i="3" s="1"/>
  <c r="BB160" i="3"/>
  <c r="BC160" i="3" s="1"/>
  <c r="M161" i="3"/>
  <c r="O161" i="3" s="1"/>
  <c r="BA162" i="3"/>
  <c r="AS163" i="3"/>
  <c r="AT163" i="3" s="1"/>
  <c r="BS163" i="3"/>
  <c r="BT163" i="3" s="1"/>
  <c r="BB164" i="3"/>
  <c r="BC164" i="3" s="1"/>
  <c r="M165" i="3"/>
  <c r="O165" i="3" s="1"/>
  <c r="AU167" i="3"/>
  <c r="AW167" i="3" s="1"/>
  <c r="N169" i="3"/>
  <c r="O169" i="3" s="1"/>
  <c r="BV169" i="3"/>
  <c r="AX170" i="3"/>
  <c r="BS138" i="3"/>
  <c r="BT138" i="3" s="1"/>
  <c r="BS142" i="3"/>
  <c r="BT142" i="3" s="1"/>
  <c r="AE144" i="3"/>
  <c r="BB144" i="3"/>
  <c r="BY144" i="3"/>
  <c r="AE148" i="3"/>
  <c r="BB148" i="3"/>
  <c r="BY148" i="3"/>
  <c r="AE152" i="3"/>
  <c r="BB152" i="3"/>
  <c r="BY152" i="3"/>
  <c r="AB153" i="3"/>
  <c r="AY153" i="3"/>
  <c r="BV153" i="3"/>
  <c r="BW154" i="3"/>
  <c r="AD156" i="3"/>
  <c r="AF156" i="3" s="1"/>
  <c r="AR157" i="3"/>
  <c r="AT157" i="3" s="1"/>
  <c r="BR157" i="3"/>
  <c r="BT157" i="3" s="1"/>
  <c r="AD160" i="3"/>
  <c r="AA162" i="3"/>
  <c r="BB162" i="3"/>
  <c r="BU163" i="3"/>
  <c r="BW163" i="3" s="1"/>
  <c r="J177" i="3"/>
  <c r="AU177" i="3"/>
  <c r="AS177" i="3"/>
  <c r="AB177" i="3"/>
  <c r="N177" i="3"/>
  <c r="BS199" i="3"/>
  <c r="AV199" i="3"/>
  <c r="N199" i="3"/>
  <c r="BR199" i="3"/>
  <c r="BT199" i="3" s="1"/>
  <c r="AU199" i="3"/>
  <c r="AW199" i="3" s="1"/>
  <c r="BP199" i="3"/>
  <c r="AS199" i="3"/>
  <c r="K199" i="3"/>
  <c r="BO199" i="3"/>
  <c r="BQ199" i="3" s="1"/>
  <c r="AR199" i="3"/>
  <c r="AT199" i="3" s="1"/>
  <c r="BY199" i="3"/>
  <c r="BB199" i="3"/>
  <c r="AE199" i="3"/>
  <c r="BX199" i="3"/>
  <c r="BZ199" i="3" s="1"/>
  <c r="BU199" i="3"/>
  <c r="BA199" i="3"/>
  <c r="BC199" i="3" s="1"/>
  <c r="AY199" i="3"/>
  <c r="BV199" i="3"/>
  <c r="AX199" i="3"/>
  <c r="AD199" i="3"/>
  <c r="AF199" i="3" s="1"/>
  <c r="AB199" i="3"/>
  <c r="AA199" i="3"/>
  <c r="AC199" i="3" s="1"/>
  <c r="AE156" i="3"/>
  <c r="BO156" i="3"/>
  <c r="BQ156" i="3" s="1"/>
  <c r="BS157" i="3"/>
  <c r="AA159" i="3"/>
  <c r="AC159" i="3" s="1"/>
  <c r="BA159" i="3"/>
  <c r="AE160" i="3"/>
  <c r="BO160" i="3"/>
  <c r="BQ160" i="3" s="1"/>
  <c r="J161" i="3"/>
  <c r="L161" i="3" s="1"/>
  <c r="AB162" i="3"/>
  <c r="BP162" i="3"/>
  <c r="J163" i="3"/>
  <c r="L163" i="3" s="1"/>
  <c r="AU163" i="3"/>
  <c r="AW163" i="3" s="1"/>
  <c r="BV163" i="3"/>
  <c r="AD164" i="3"/>
  <c r="AF164" i="3" s="1"/>
  <c r="BO164" i="3"/>
  <c r="BQ164" i="3" s="1"/>
  <c r="J165" i="3"/>
  <c r="L165" i="3" s="1"/>
  <c r="BS167" i="3"/>
  <c r="AV167" i="3"/>
  <c r="N167" i="3"/>
  <c r="BO167" i="3"/>
  <c r="BQ167" i="3" s="1"/>
  <c r="AR167" i="3"/>
  <c r="AT167" i="3" s="1"/>
  <c r="BA167" i="3"/>
  <c r="AB167" i="3"/>
  <c r="BY167" i="3"/>
  <c r="BZ167" i="3" s="1"/>
  <c r="AA167" i="3"/>
  <c r="AX167" i="3"/>
  <c r="AZ167" i="3" s="1"/>
  <c r="BV167" i="3"/>
  <c r="BB167" i="3"/>
  <c r="BX169" i="3"/>
  <c r="BO176" i="3"/>
  <c r="AR176" i="3"/>
  <c r="AT176" i="3" s="1"/>
  <c r="J176" i="3"/>
  <c r="L176" i="3" s="1"/>
  <c r="BR176" i="3"/>
  <c r="BT176" i="3" s="1"/>
  <c r="AU176" i="3"/>
  <c r="M176" i="3"/>
  <c r="O176" i="3" s="1"/>
  <c r="AV176" i="3"/>
  <c r="BY176" i="3"/>
  <c r="BV176" i="3"/>
  <c r="AE176" i="3"/>
  <c r="BU176" i="3"/>
  <c r="BW176" i="3" s="1"/>
  <c r="BS176" i="3"/>
  <c r="AB176" i="3"/>
  <c r="AA176" i="3"/>
  <c r="AC176" i="3" s="1"/>
  <c r="AY176" i="3"/>
  <c r="K177" i="3"/>
  <c r="AD153" i="3"/>
  <c r="BA153" i="3"/>
  <c r="BC153" i="3" s="1"/>
  <c r="BX153" i="3"/>
  <c r="BZ153" i="3" s="1"/>
  <c r="BP156" i="3"/>
  <c r="BP160" i="3"/>
  <c r="AF162" i="3"/>
  <c r="J167" i="3"/>
  <c r="L167" i="3" s="1"/>
  <c r="M167" i="3"/>
  <c r="BV170" i="3"/>
  <c r="AY170" i="3"/>
  <c r="AB170" i="3"/>
  <c r="AC170" i="3" s="1"/>
  <c r="BR170" i="3"/>
  <c r="AU170" i="3"/>
  <c r="AW170" i="3" s="1"/>
  <c r="BU170" i="3"/>
  <c r="BW170" i="3" s="1"/>
  <c r="AV170" i="3"/>
  <c r="K170" i="3"/>
  <c r="J170" i="3"/>
  <c r="BS170" i="3"/>
  <c r="AS170" i="3"/>
  <c r="AR170" i="3"/>
  <c r="BO170" i="3"/>
  <c r="BQ170" i="3" s="1"/>
  <c r="AE170" i="3"/>
  <c r="BB170" i="3"/>
  <c r="BC170" i="3" s="1"/>
  <c r="M177" i="3"/>
  <c r="O177" i="3" s="1"/>
  <c r="BC194" i="3"/>
  <c r="AW201" i="3"/>
  <c r="AB138" i="3"/>
  <c r="AY138" i="3"/>
  <c r="AZ138" i="3" s="1"/>
  <c r="BV138" i="3"/>
  <c r="BW138" i="3" s="1"/>
  <c r="AB142" i="3"/>
  <c r="AY142" i="3"/>
  <c r="BV142" i="3"/>
  <c r="BW142" i="3" s="1"/>
  <c r="K144" i="3"/>
  <c r="AS144" i="3"/>
  <c r="BP144" i="3"/>
  <c r="BQ144" i="3" s="1"/>
  <c r="AB146" i="3"/>
  <c r="AY146" i="3"/>
  <c r="AZ146" i="3" s="1"/>
  <c r="BV146" i="3"/>
  <c r="BW146" i="3" s="1"/>
  <c r="K148" i="3"/>
  <c r="L148" i="3" s="1"/>
  <c r="AS148" i="3"/>
  <c r="BP148" i="3"/>
  <c r="BQ148" i="3" s="1"/>
  <c r="AB150" i="3"/>
  <c r="AY150" i="3"/>
  <c r="BV150" i="3"/>
  <c r="K152" i="3"/>
  <c r="L152" i="3" s="1"/>
  <c r="AS152" i="3"/>
  <c r="BP152" i="3"/>
  <c r="AE153" i="3"/>
  <c r="BB153" i="3"/>
  <c r="BY153" i="3"/>
  <c r="AB154" i="3"/>
  <c r="BA154" i="3"/>
  <c r="BY154" i="3"/>
  <c r="BZ154" i="3" s="1"/>
  <c r="AD155" i="3"/>
  <c r="AF155" i="3" s="1"/>
  <c r="AR156" i="3"/>
  <c r="BR156" i="3"/>
  <c r="BT156" i="3" s="1"/>
  <c r="K157" i="3"/>
  <c r="L157" i="3" s="1"/>
  <c r="AV157" i="3"/>
  <c r="AW157" i="3" s="1"/>
  <c r="BU157" i="3"/>
  <c r="AD159" i="3"/>
  <c r="AR160" i="3"/>
  <c r="BR160" i="3"/>
  <c r="AE162" i="3"/>
  <c r="AX163" i="3"/>
  <c r="BV166" i="3"/>
  <c r="AY166" i="3"/>
  <c r="AB166" i="3"/>
  <c r="AC166" i="3" s="1"/>
  <c r="BR166" i="3"/>
  <c r="AU166" i="3"/>
  <c r="AW166" i="3" s="1"/>
  <c r="BU166" i="3"/>
  <c r="AV166" i="3"/>
  <c r="K166" i="3"/>
  <c r="BS166" i="3"/>
  <c r="AS166" i="3"/>
  <c r="AR166" i="3"/>
  <c r="AT166" i="3" s="1"/>
  <c r="BO166" i="3"/>
  <c r="BQ166" i="3" s="1"/>
  <c r="AX166" i="3"/>
  <c r="AZ166" i="3" s="1"/>
  <c r="BP167" i="3"/>
  <c r="AV177" i="3"/>
  <c r="AS156" i="3"/>
  <c r="BS156" i="3"/>
  <c r="M157" i="3"/>
  <c r="BV157" i="3"/>
  <c r="AS160" i="3"/>
  <c r="BS160" i="3"/>
  <c r="BO162" i="3"/>
  <c r="BQ162" i="3" s="1"/>
  <c r="AR162" i="3"/>
  <c r="AS162" i="3"/>
  <c r="BS162" i="3"/>
  <c r="BT162" i="3" s="1"/>
  <c r="M163" i="3"/>
  <c r="AY163" i="3"/>
  <c r="BU164" i="3"/>
  <c r="BW164" i="3" s="1"/>
  <c r="AX164" i="3"/>
  <c r="AZ164" i="3" s="1"/>
  <c r="AA164" i="3"/>
  <c r="AC164" i="3" s="1"/>
  <c r="AR164" i="3"/>
  <c r="AT164" i="3" s="1"/>
  <c r="BS164" i="3"/>
  <c r="BT164" i="3" s="1"/>
  <c r="K167" i="3"/>
  <c r="BY169" i="3"/>
  <c r="BB169" i="3"/>
  <c r="AE169" i="3"/>
  <c r="BU169" i="3"/>
  <c r="BW169" i="3" s="1"/>
  <c r="AX169" i="3"/>
  <c r="AA169" i="3"/>
  <c r="AC169" i="3" s="1"/>
  <c r="BR169" i="3"/>
  <c r="BT169" i="3" s="1"/>
  <c r="AS169" i="3"/>
  <c r="AR169" i="3"/>
  <c r="AT169" i="3" s="1"/>
  <c r="BO169" i="3"/>
  <c r="BQ169" i="3" s="1"/>
  <c r="AD169" i="3"/>
  <c r="AF169" i="3" s="1"/>
  <c r="AV169" i="3"/>
  <c r="AW169" i="3" s="1"/>
  <c r="BP170" i="3"/>
  <c r="AY177" i="3"/>
  <c r="BU182" i="3"/>
  <c r="AX182" i="3"/>
  <c r="AA182" i="3"/>
  <c r="M182" i="3"/>
  <c r="O182" i="3" s="1"/>
  <c r="BO182" i="3"/>
  <c r="BQ182" i="3" s="1"/>
  <c r="AR182" i="3"/>
  <c r="J182" i="3"/>
  <c r="L182" i="3" s="1"/>
  <c r="AV182" i="3"/>
  <c r="AS182" i="3"/>
  <c r="AE182" i="3"/>
  <c r="BY182" i="3"/>
  <c r="N182" i="3"/>
  <c r="BB182" i="3"/>
  <c r="O201" i="3"/>
  <c r="AD138" i="3"/>
  <c r="BA138" i="3"/>
  <c r="BC138" i="3" s="1"/>
  <c r="BX138" i="3"/>
  <c r="BZ138" i="3" s="1"/>
  <c r="AD142" i="3"/>
  <c r="BA142" i="3"/>
  <c r="BX142" i="3"/>
  <c r="BZ142" i="3" s="1"/>
  <c r="AU144" i="3"/>
  <c r="AW144" i="3" s="1"/>
  <c r="BR144" i="3"/>
  <c r="BT144" i="3" s="1"/>
  <c r="AD146" i="3"/>
  <c r="BA146" i="3"/>
  <c r="BX146" i="3"/>
  <c r="BZ146" i="3" s="1"/>
  <c r="AU148" i="3"/>
  <c r="BR148" i="3"/>
  <c r="BT148" i="3" s="1"/>
  <c r="AD150" i="3"/>
  <c r="AF150" i="3" s="1"/>
  <c r="BA150" i="3"/>
  <c r="BC150" i="3" s="1"/>
  <c r="BX150" i="3"/>
  <c r="BZ150" i="3" s="1"/>
  <c r="AU152" i="3"/>
  <c r="BR152" i="3"/>
  <c r="BT152" i="3" s="1"/>
  <c r="AR153" i="3"/>
  <c r="AT153" i="3" s="1"/>
  <c r="BO153" i="3"/>
  <c r="BQ153" i="3" s="1"/>
  <c r="AE154" i="3"/>
  <c r="BP155" i="3"/>
  <c r="BQ155" i="3" s="1"/>
  <c r="AU156" i="3"/>
  <c r="AW156" i="3" s="1"/>
  <c r="BU156" i="3"/>
  <c r="BW156" i="3" s="1"/>
  <c r="N157" i="3"/>
  <c r="AX157" i="3"/>
  <c r="AZ157" i="3" s="1"/>
  <c r="BP159" i="3"/>
  <c r="BQ159" i="3" s="1"/>
  <c r="AU160" i="3"/>
  <c r="BV160" i="3"/>
  <c r="BW160" i="3" s="1"/>
  <c r="J162" i="3"/>
  <c r="L162" i="3" s="1"/>
  <c r="N163" i="3"/>
  <c r="BB163" i="3"/>
  <c r="AS164" i="3"/>
  <c r="BV164" i="3"/>
  <c r="BA166" i="3"/>
  <c r="BC166" i="3" s="1"/>
  <c r="BR167" i="3"/>
  <c r="BT167" i="3" s="1"/>
  <c r="N170" i="3"/>
  <c r="BX170" i="3"/>
  <c r="BZ170" i="3" s="1"/>
  <c r="AE138" i="3"/>
  <c r="BB138" i="3"/>
  <c r="AE142" i="3"/>
  <c r="BB142" i="3"/>
  <c r="N144" i="3"/>
  <c r="O144" i="3" s="1"/>
  <c r="AV144" i="3"/>
  <c r="AE146" i="3"/>
  <c r="BB146" i="3"/>
  <c r="N148" i="3"/>
  <c r="O148" i="3" s="1"/>
  <c r="AV148" i="3"/>
  <c r="AE150" i="3"/>
  <c r="BB150" i="3"/>
  <c r="N152" i="3"/>
  <c r="O152" i="3" s="1"/>
  <c r="AV152" i="3"/>
  <c r="K153" i="3"/>
  <c r="L153" i="3" s="1"/>
  <c r="AS153" i="3"/>
  <c r="K156" i="3"/>
  <c r="L156" i="3" s="1"/>
  <c r="AV156" i="3"/>
  <c r="AY157" i="3"/>
  <c r="K160" i="3"/>
  <c r="AV160" i="3"/>
  <c r="AU162" i="3"/>
  <c r="AW162" i="3" s="1"/>
  <c r="BU162" i="3"/>
  <c r="BW162" i="3" s="1"/>
  <c r="AU164" i="3"/>
  <c r="AW164" i="3" s="1"/>
  <c r="J166" i="3"/>
  <c r="L166" i="3" s="1"/>
  <c r="BB166" i="3"/>
  <c r="BU167" i="3"/>
  <c r="BW167" i="3" s="1"/>
  <c r="AU168" i="3"/>
  <c r="AW168" i="3" s="1"/>
  <c r="AY169" i="3"/>
  <c r="BY170" i="3"/>
  <c r="AX176" i="3"/>
  <c r="K182" i="3"/>
  <c r="L164" i="3"/>
  <c r="BC169" i="3"/>
  <c r="AW172" i="3"/>
  <c r="AR172" i="3"/>
  <c r="AT172" i="3" s="1"/>
  <c r="BR172" i="3"/>
  <c r="BT172" i="3" s="1"/>
  <c r="AV173" i="3"/>
  <c r="AW173" i="3" s="1"/>
  <c r="BU178" i="3"/>
  <c r="BW178" i="3" s="1"/>
  <c r="AX178" i="3"/>
  <c r="AZ178" i="3" s="1"/>
  <c r="AA178" i="3"/>
  <c r="M178" i="3"/>
  <c r="BO178" i="3"/>
  <c r="AR178" i="3"/>
  <c r="J178" i="3"/>
  <c r="L178" i="3" s="1"/>
  <c r="BP178" i="3"/>
  <c r="BO180" i="3"/>
  <c r="BQ180" i="3" s="1"/>
  <c r="AR180" i="3"/>
  <c r="AT180" i="3" s="1"/>
  <c r="J180" i="3"/>
  <c r="BU180" i="3"/>
  <c r="BW180" i="3" s="1"/>
  <c r="AX180" i="3"/>
  <c r="AZ180" i="3" s="1"/>
  <c r="AA180" i="3"/>
  <c r="BR180" i="3"/>
  <c r="BT180" i="3" s="1"/>
  <c r="AU180" i="3"/>
  <c r="M180" i="3"/>
  <c r="O180" i="3" s="1"/>
  <c r="BV182" i="3"/>
  <c r="BP184" i="3"/>
  <c r="AU189" i="3"/>
  <c r="AW189" i="3" s="1"/>
  <c r="M189" i="3"/>
  <c r="O189" i="3" s="1"/>
  <c r="AS189" i="3"/>
  <c r="K189" i="3"/>
  <c r="J189" i="3"/>
  <c r="H164" i="11"/>
  <c r="M172" i="3"/>
  <c r="O172" i="3" s="1"/>
  <c r="BV172" i="3"/>
  <c r="BW172" i="3" s="1"/>
  <c r="BA173" i="3"/>
  <c r="BU174" i="3"/>
  <c r="BW174" i="3" s="1"/>
  <c r="AX174" i="3"/>
  <c r="M174" i="3"/>
  <c r="AS174" i="3"/>
  <c r="AE175" i="3"/>
  <c r="AF175" i="3" s="1"/>
  <c r="N178" i="3"/>
  <c r="BY178" i="3"/>
  <c r="AB180" i="3"/>
  <c r="BY180" i="3"/>
  <c r="BS187" i="3"/>
  <c r="BZ194" i="3"/>
  <c r="M187" i="3"/>
  <c r="J187" i="3"/>
  <c r="L187" i="3" s="1"/>
  <c r="BV187" i="3"/>
  <c r="AY187" i="3"/>
  <c r="AB187" i="3"/>
  <c r="BY187" i="3"/>
  <c r="J198" i="3"/>
  <c r="L198" i="3" s="1"/>
  <c r="M166" i="3"/>
  <c r="O166" i="3" s="1"/>
  <c r="M170" i="3"/>
  <c r="AY172" i="3"/>
  <c r="AZ172" i="3" s="1"/>
  <c r="BY172" i="3"/>
  <c r="BP173" i="3"/>
  <c r="J174" i="3"/>
  <c r="L174" i="3" s="1"/>
  <c r="AV174" i="3"/>
  <c r="AE178" i="3"/>
  <c r="M179" i="3"/>
  <c r="J179" i="3"/>
  <c r="L179" i="3" s="1"/>
  <c r="BP179" i="3"/>
  <c r="AE180" i="3"/>
  <c r="BS183" i="3"/>
  <c r="BS191" i="3"/>
  <c r="BS195" i="3"/>
  <c r="AV195" i="3"/>
  <c r="N195" i="3"/>
  <c r="BR195" i="3"/>
  <c r="BT195" i="3" s="1"/>
  <c r="AU195" i="3"/>
  <c r="AW195" i="3" s="1"/>
  <c r="BO195" i="3"/>
  <c r="BQ195" i="3" s="1"/>
  <c r="AR195" i="3"/>
  <c r="AT195" i="3" s="1"/>
  <c r="BX195" i="3"/>
  <c r="BZ195" i="3" s="1"/>
  <c r="AX195" i="3"/>
  <c r="AZ195" i="3" s="1"/>
  <c r="K195" i="3"/>
  <c r="BV195" i="3"/>
  <c r="BW195" i="3" s="1"/>
  <c r="BB195" i="3"/>
  <c r="AB195" i="3"/>
  <c r="BA195" i="3"/>
  <c r="BC195" i="3" s="1"/>
  <c r="AA195" i="3"/>
  <c r="AC195" i="3" s="1"/>
  <c r="BQ201" i="3"/>
  <c r="AT202" i="3"/>
  <c r="AA172" i="3"/>
  <c r="BS175" i="3"/>
  <c r="AV175" i="3"/>
  <c r="N175" i="3"/>
  <c r="BR175" i="3"/>
  <c r="BT175" i="3" s="1"/>
  <c r="AU175" i="3"/>
  <c r="BO175" i="3"/>
  <c r="BQ175" i="3" s="1"/>
  <c r="AR175" i="3"/>
  <c r="AT175" i="3" s="1"/>
  <c r="BU175" i="3"/>
  <c r="BW175" i="3" s="1"/>
  <c r="AX175" i="3"/>
  <c r="AA175" i="3"/>
  <c r="AC175" i="3" s="1"/>
  <c r="BX175" i="3"/>
  <c r="BZ175" i="3" s="1"/>
  <c r="AS178" i="3"/>
  <c r="AU181" i="3"/>
  <c r="AW181" i="3" s="1"/>
  <c r="M181" i="3"/>
  <c r="O181" i="3" s="1"/>
  <c r="J181" i="3"/>
  <c r="L181" i="3" s="1"/>
  <c r="M183" i="3"/>
  <c r="O183" i="3" s="1"/>
  <c r="J183" i="3"/>
  <c r="BP183" i="3"/>
  <c r="K187" i="3"/>
  <c r="BP188" i="3"/>
  <c r="AY189" i="3"/>
  <c r="M191" i="3"/>
  <c r="J191" i="3"/>
  <c r="L191" i="3" s="1"/>
  <c r="BV191" i="3"/>
  <c r="AY191" i="3"/>
  <c r="AB191" i="3"/>
  <c r="BY191" i="3"/>
  <c r="AB172" i="3"/>
  <c r="BB172" i="3"/>
  <c r="BY173" i="3"/>
  <c r="BZ173" i="3" s="1"/>
  <c r="BB173" i="3"/>
  <c r="AE173" i="3"/>
  <c r="AF173" i="3" s="1"/>
  <c r="BU173" i="3"/>
  <c r="BW173" i="3" s="1"/>
  <c r="AX173" i="3"/>
  <c r="AZ173" i="3" s="1"/>
  <c r="AA173" i="3"/>
  <c r="AC173" i="3" s="1"/>
  <c r="BO173" i="3"/>
  <c r="BQ173" i="3" s="1"/>
  <c r="AR173" i="3"/>
  <c r="BR173" i="3"/>
  <c r="M175" i="3"/>
  <c r="O175" i="3" s="1"/>
  <c r="J175" i="3"/>
  <c r="L175" i="3" s="1"/>
  <c r="BY175" i="3"/>
  <c r="AV180" i="3"/>
  <c r="AU185" i="3"/>
  <c r="AW185" i="3" s="1"/>
  <c r="M185" i="3"/>
  <c r="J185" i="3"/>
  <c r="L185" i="3" s="1"/>
  <c r="BO188" i="3"/>
  <c r="AR188" i="3"/>
  <c r="AT188" i="3" s="1"/>
  <c r="J188" i="3"/>
  <c r="L188" i="3" s="1"/>
  <c r="BU188" i="3"/>
  <c r="BW188" i="3" s="1"/>
  <c r="AX188" i="3"/>
  <c r="AZ188" i="3" s="1"/>
  <c r="AA188" i="3"/>
  <c r="AC188" i="3" s="1"/>
  <c r="BS188" i="3"/>
  <c r="AV188" i="3"/>
  <c r="N188" i="3"/>
  <c r="BR188" i="3"/>
  <c r="AU188" i="3"/>
  <c r="AW188" i="3" s="1"/>
  <c r="M188" i="3"/>
  <c r="O188" i="3" s="1"/>
  <c r="AS173" i="3"/>
  <c r="BS173" i="3"/>
  <c r="N174" i="3"/>
  <c r="BB174" i="3"/>
  <c r="AY175" i="3"/>
  <c r="AV178" i="3"/>
  <c r="BY179" i="3"/>
  <c r="AY180" i="3"/>
  <c r="N181" i="3"/>
  <c r="K183" i="3"/>
  <c r="BV183" i="3"/>
  <c r="K185" i="3"/>
  <c r="AE187" i="3"/>
  <c r="BY188" i="3"/>
  <c r="K191" i="3"/>
  <c r="H56" i="11"/>
  <c r="H44" i="11"/>
  <c r="AD163" i="3"/>
  <c r="AF163" i="3" s="1"/>
  <c r="BA163" i="3"/>
  <c r="BC163" i="3" s="1"/>
  <c r="AE172" i="3"/>
  <c r="K175" i="3"/>
  <c r="BP176" i="3"/>
  <c r="AB179" i="3"/>
  <c r="BY183" i="3"/>
  <c r="N185" i="3"/>
  <c r="BP192" i="3"/>
  <c r="AR192" i="3"/>
  <c r="J192" i="3"/>
  <c r="L192" i="3" s="1"/>
  <c r="BO192" i="3"/>
  <c r="BQ192" i="3" s="1"/>
  <c r="BV192" i="3"/>
  <c r="AX192" i="3"/>
  <c r="AZ192" i="3" s="1"/>
  <c r="AA192" i="3"/>
  <c r="AC192" i="3" s="1"/>
  <c r="BU192" i="3"/>
  <c r="BW192" i="3" s="1"/>
  <c r="AV192" i="3"/>
  <c r="N192" i="3"/>
  <c r="BS192" i="3"/>
  <c r="BT192" i="3" s="1"/>
  <c r="AU192" i="3"/>
  <c r="AW192" i="3" s="1"/>
  <c r="M192" i="3"/>
  <c r="O192" i="3" s="1"/>
  <c r="BY192" i="3"/>
  <c r="AD195" i="3"/>
  <c r="AF195" i="3" s="1"/>
  <c r="BW200" i="3"/>
  <c r="AD174" i="3"/>
  <c r="AF174" i="3" s="1"/>
  <c r="BA174" i="3"/>
  <c r="BX174" i="3"/>
  <c r="BZ174" i="3" s="1"/>
  <c r="AR177" i="3"/>
  <c r="BO177" i="3"/>
  <c r="BQ177" i="3" s="1"/>
  <c r="AD178" i="3"/>
  <c r="BA178" i="3"/>
  <c r="BC178" i="3" s="1"/>
  <c r="BX178" i="3"/>
  <c r="BZ178" i="3" s="1"/>
  <c r="AA179" i="3"/>
  <c r="AC179" i="3" s="1"/>
  <c r="AX179" i="3"/>
  <c r="AZ179" i="3" s="1"/>
  <c r="BU179" i="3"/>
  <c r="BW179" i="3" s="1"/>
  <c r="AR181" i="3"/>
  <c r="AT181" i="3" s="1"/>
  <c r="BO181" i="3"/>
  <c r="BQ181" i="3" s="1"/>
  <c r="AD182" i="3"/>
  <c r="AF182" i="3" s="1"/>
  <c r="BA182" i="3"/>
  <c r="BX182" i="3"/>
  <c r="BZ182" i="3" s="1"/>
  <c r="AA183" i="3"/>
  <c r="AC183" i="3" s="1"/>
  <c r="AX183" i="3"/>
  <c r="AZ183" i="3" s="1"/>
  <c r="BU183" i="3"/>
  <c r="BW183" i="3" s="1"/>
  <c r="AR185" i="3"/>
  <c r="AT185" i="3" s="1"/>
  <c r="BO185" i="3"/>
  <c r="BQ185" i="3" s="1"/>
  <c r="AD186" i="3"/>
  <c r="BA186" i="3"/>
  <c r="BC186" i="3" s="1"/>
  <c r="BX186" i="3"/>
  <c r="BZ186" i="3" s="1"/>
  <c r="AA187" i="3"/>
  <c r="AX187" i="3"/>
  <c r="BU187" i="3"/>
  <c r="AR189" i="3"/>
  <c r="BO189" i="3"/>
  <c r="BQ189" i="3" s="1"/>
  <c r="AD190" i="3"/>
  <c r="BA190" i="3"/>
  <c r="BX190" i="3"/>
  <c r="BZ190" i="3" s="1"/>
  <c r="AA191" i="3"/>
  <c r="AC191" i="3" s="1"/>
  <c r="AX191" i="3"/>
  <c r="AZ191" i="3" s="1"/>
  <c r="BU191" i="3"/>
  <c r="BW191" i="3" s="1"/>
  <c r="BS196" i="3"/>
  <c r="BT196" i="3" s="1"/>
  <c r="M198" i="3"/>
  <c r="O198" i="3" s="1"/>
  <c r="M199" i="3"/>
  <c r="O199" i="3" s="1"/>
  <c r="K200" i="3"/>
  <c r="H34" i="11"/>
  <c r="AE186" i="3"/>
  <c r="BB186" i="3"/>
  <c r="BY186" i="3"/>
  <c r="AE190" i="3"/>
  <c r="BB190" i="3"/>
  <c r="BY190" i="3"/>
  <c r="BV194" i="3"/>
  <c r="AY194" i="3"/>
  <c r="AB194" i="3"/>
  <c r="BU194" i="3"/>
  <c r="BW194" i="3" s="1"/>
  <c r="AX194" i="3"/>
  <c r="AZ194" i="3" s="1"/>
  <c r="AA194" i="3"/>
  <c r="AC194" i="3" s="1"/>
  <c r="BR194" i="3"/>
  <c r="BT194" i="3" s="1"/>
  <c r="AU194" i="3"/>
  <c r="AW194" i="3" s="1"/>
  <c r="AR194" i="3"/>
  <c r="AT194" i="3" s="1"/>
  <c r="BS194" i="3"/>
  <c r="AX200" i="3"/>
  <c r="AZ200" i="3" s="1"/>
  <c r="AY201" i="3"/>
  <c r="AB201" i="3"/>
  <c r="AV201" i="3"/>
  <c r="N201" i="3"/>
  <c r="BV202" i="3"/>
  <c r="AY202" i="3"/>
  <c r="AB202" i="3"/>
  <c r="BU202" i="3"/>
  <c r="BW202" i="3" s="1"/>
  <c r="AX202" i="3"/>
  <c r="AZ202" i="3" s="1"/>
  <c r="AA202" i="3"/>
  <c r="AC202" i="3" s="1"/>
  <c r="BS202" i="3"/>
  <c r="AV202" i="3"/>
  <c r="N202" i="3"/>
  <c r="BR202" i="3"/>
  <c r="AU202" i="3"/>
  <c r="BP202" i="3"/>
  <c r="AS202" i="3"/>
  <c r="K202" i="3"/>
  <c r="L202" i="3" s="1"/>
  <c r="BS203" i="3"/>
  <c r="AV203" i="3"/>
  <c r="N203" i="3"/>
  <c r="BR203" i="3"/>
  <c r="BT203" i="3" s="1"/>
  <c r="AU203" i="3"/>
  <c r="BP203" i="3"/>
  <c r="AS203" i="3"/>
  <c r="K203" i="3"/>
  <c r="BO203" i="3"/>
  <c r="AR203" i="3"/>
  <c r="BY203" i="3"/>
  <c r="BZ203" i="3" s="1"/>
  <c r="BB203" i="3"/>
  <c r="BC203" i="3" s="1"/>
  <c r="AE203" i="3"/>
  <c r="AX203" i="3"/>
  <c r="AZ203" i="3" s="1"/>
  <c r="H58" i="11"/>
  <c r="H153" i="12"/>
  <c r="H117" i="13"/>
  <c r="M194" i="3"/>
  <c r="O194" i="3" s="1"/>
  <c r="AS194" i="3"/>
  <c r="AU196" i="3"/>
  <c r="AW196" i="3" s="1"/>
  <c r="BU196" i="3"/>
  <c r="J201" i="3"/>
  <c r="M202" i="3"/>
  <c r="M203" i="3"/>
  <c r="O203" i="3" s="1"/>
  <c r="AY203" i="3"/>
  <c r="H178" i="11"/>
  <c r="H189" i="11"/>
  <c r="H157" i="11"/>
  <c r="H145" i="11"/>
  <c r="H49" i="11"/>
  <c r="H37" i="11"/>
  <c r="H20" i="11"/>
  <c r="H12" i="11"/>
  <c r="H4" i="11"/>
  <c r="H126" i="11"/>
  <c r="H90" i="11"/>
  <c r="H78" i="11"/>
  <c r="H42" i="11"/>
  <c r="H30" i="11"/>
  <c r="H25" i="11"/>
  <c r="H15" i="11"/>
  <c r="H155" i="11"/>
  <c r="H143" i="11"/>
  <c r="H47" i="11"/>
  <c r="H35" i="11"/>
  <c r="H18" i="11"/>
  <c r="H10" i="11"/>
  <c r="H7" i="11"/>
  <c r="H2" i="11"/>
  <c r="H172" i="11"/>
  <c r="H100" i="11"/>
  <c r="H64" i="11"/>
  <c r="H52" i="11"/>
  <c r="H40" i="11"/>
  <c r="H23" i="11"/>
  <c r="H117" i="11"/>
  <c r="H81" i="11"/>
  <c r="H69" i="11"/>
  <c r="H57" i="11"/>
  <c r="H45" i="11"/>
  <c r="H33" i="11"/>
  <c r="H28" i="11"/>
  <c r="H13" i="11"/>
  <c r="H170" i="11"/>
  <c r="H158" i="11"/>
  <c r="H122" i="11"/>
  <c r="H110" i="11"/>
  <c r="H50" i="11"/>
  <c r="H38" i="11"/>
  <c r="H21" i="11"/>
  <c r="H5" i="11"/>
  <c r="H163" i="11"/>
  <c r="H79" i="11"/>
  <c r="H67" i="11"/>
  <c r="H55" i="11"/>
  <c r="H43" i="11"/>
  <c r="H31" i="11"/>
  <c r="H26" i="11"/>
  <c r="H16" i="11"/>
  <c r="H8" i="11"/>
  <c r="H175" i="11"/>
  <c r="H168" i="11"/>
  <c r="H156" i="11"/>
  <c r="H144" i="11"/>
  <c r="H132" i="11"/>
  <c r="H120" i="11"/>
  <c r="H108" i="11"/>
  <c r="H96" i="11"/>
  <c r="H84" i="11"/>
  <c r="H72" i="11"/>
  <c r="H60" i="11"/>
  <c r="H48" i="11"/>
  <c r="H36" i="11"/>
  <c r="H19" i="11"/>
  <c r="H11" i="11"/>
  <c r="H3" i="11"/>
  <c r="H184" i="11"/>
  <c r="H161" i="11"/>
  <c r="H149" i="11"/>
  <c r="H137" i="11"/>
  <c r="H125" i="11"/>
  <c r="H113" i="11"/>
  <c r="H101" i="11"/>
  <c r="H89" i="11"/>
  <c r="H77" i="11"/>
  <c r="H65" i="11"/>
  <c r="H53" i="11"/>
  <c r="H41" i="11"/>
  <c r="H29" i="11"/>
  <c r="H24" i="11"/>
  <c r="H14" i="11"/>
  <c r="H171" i="11"/>
  <c r="H159" i="11"/>
  <c r="H147" i="11"/>
  <c r="H135" i="11"/>
  <c r="H123" i="11"/>
  <c r="H111" i="11"/>
  <c r="H99" i="11"/>
  <c r="H87" i="11"/>
  <c r="H75" i="11"/>
  <c r="H63" i="11"/>
  <c r="H51" i="11"/>
  <c r="H39" i="11"/>
  <c r="H22" i="11"/>
  <c r="H17" i="11"/>
  <c r="H9" i="11"/>
  <c r="H6" i="11"/>
  <c r="H46" i="11"/>
  <c r="H124" i="13"/>
  <c r="AD179" i="3"/>
  <c r="AF179" i="3" s="1"/>
  <c r="BA179" i="3"/>
  <c r="BC179" i="3" s="1"/>
  <c r="BX179" i="3"/>
  <c r="BZ179" i="3" s="1"/>
  <c r="AD183" i="3"/>
  <c r="AF183" i="3" s="1"/>
  <c r="BA183" i="3"/>
  <c r="BC183" i="3" s="1"/>
  <c r="BX183" i="3"/>
  <c r="J186" i="3"/>
  <c r="L186" i="3" s="1"/>
  <c r="AR186" i="3"/>
  <c r="AT186" i="3" s="1"/>
  <c r="BO186" i="3"/>
  <c r="BQ186" i="3" s="1"/>
  <c r="AD187" i="3"/>
  <c r="BA187" i="3"/>
  <c r="BC187" i="3" s="1"/>
  <c r="BX187" i="3"/>
  <c r="BZ187" i="3" s="1"/>
  <c r="J190" i="3"/>
  <c r="L190" i="3" s="1"/>
  <c r="AR190" i="3"/>
  <c r="AT190" i="3" s="1"/>
  <c r="BO190" i="3"/>
  <c r="BQ190" i="3" s="1"/>
  <c r="AD191" i="3"/>
  <c r="AF191" i="3" s="1"/>
  <c r="BA191" i="3"/>
  <c r="BC191" i="3" s="1"/>
  <c r="BX191" i="3"/>
  <c r="AV196" i="3"/>
  <c r="BV196" i="3"/>
  <c r="M200" i="3"/>
  <c r="O200" i="3" s="1"/>
  <c r="K201" i="3"/>
  <c r="BA202" i="3"/>
  <c r="BC202" i="3" s="1"/>
  <c r="H27" i="11"/>
  <c r="H186" i="13"/>
  <c r="AD168" i="3"/>
  <c r="AF168" i="3" s="1"/>
  <c r="BA168" i="3"/>
  <c r="BC168" i="3" s="1"/>
  <c r="BX168" i="3"/>
  <c r="AD172" i="3"/>
  <c r="AF172" i="3" s="1"/>
  <c r="BA172" i="3"/>
  <c r="BC172" i="3" s="1"/>
  <c r="BX172" i="3"/>
  <c r="BZ172" i="3" s="1"/>
  <c r="AU174" i="3"/>
  <c r="AW174" i="3" s="1"/>
  <c r="BR174" i="3"/>
  <c r="BT174" i="3" s="1"/>
  <c r="AD176" i="3"/>
  <c r="AF176" i="3" s="1"/>
  <c r="BA176" i="3"/>
  <c r="BC176" i="3" s="1"/>
  <c r="BX176" i="3"/>
  <c r="BZ176" i="3" s="1"/>
  <c r="AA177" i="3"/>
  <c r="AX177" i="3"/>
  <c r="AZ177" i="3" s="1"/>
  <c r="BU177" i="3"/>
  <c r="BW177" i="3" s="1"/>
  <c r="AU178" i="3"/>
  <c r="BR178" i="3"/>
  <c r="BT178" i="3" s="1"/>
  <c r="AR179" i="3"/>
  <c r="AT179" i="3" s="1"/>
  <c r="BO179" i="3"/>
  <c r="BQ179" i="3" s="1"/>
  <c r="AD180" i="3"/>
  <c r="BA180" i="3"/>
  <c r="BC180" i="3" s="1"/>
  <c r="BX180" i="3"/>
  <c r="AA181" i="3"/>
  <c r="AC181" i="3" s="1"/>
  <c r="AX181" i="3"/>
  <c r="AZ181" i="3" s="1"/>
  <c r="BU181" i="3"/>
  <c r="BW181" i="3" s="1"/>
  <c r="AU182" i="3"/>
  <c r="BR182" i="3"/>
  <c r="BT182" i="3" s="1"/>
  <c r="AR183" i="3"/>
  <c r="AT183" i="3" s="1"/>
  <c r="BO183" i="3"/>
  <c r="BQ183" i="3" s="1"/>
  <c r="AD184" i="3"/>
  <c r="AF184" i="3" s="1"/>
  <c r="BA184" i="3"/>
  <c r="BC184" i="3" s="1"/>
  <c r="BX184" i="3"/>
  <c r="BZ184" i="3" s="1"/>
  <c r="AA185" i="3"/>
  <c r="AC185" i="3" s="1"/>
  <c r="AX185" i="3"/>
  <c r="AZ185" i="3" s="1"/>
  <c r="BU185" i="3"/>
  <c r="BW185" i="3" s="1"/>
  <c r="M186" i="3"/>
  <c r="O186" i="3" s="1"/>
  <c r="AU186" i="3"/>
  <c r="AW186" i="3" s="1"/>
  <c r="BR186" i="3"/>
  <c r="BT186" i="3" s="1"/>
  <c r="AR187" i="3"/>
  <c r="AT187" i="3" s="1"/>
  <c r="BO187" i="3"/>
  <c r="BQ187" i="3" s="1"/>
  <c r="AD188" i="3"/>
  <c r="AF188" i="3" s="1"/>
  <c r="BA188" i="3"/>
  <c r="BC188" i="3" s="1"/>
  <c r="BX188" i="3"/>
  <c r="BZ188" i="3" s="1"/>
  <c r="AA189" i="3"/>
  <c r="AC189" i="3" s="1"/>
  <c r="AX189" i="3"/>
  <c r="AZ189" i="3" s="1"/>
  <c r="BU189" i="3"/>
  <c r="BW189" i="3" s="1"/>
  <c r="M190" i="3"/>
  <c r="O190" i="3" s="1"/>
  <c r="AU190" i="3"/>
  <c r="AW190" i="3" s="1"/>
  <c r="BR190" i="3"/>
  <c r="BT190" i="3" s="1"/>
  <c r="AR191" i="3"/>
  <c r="AT191" i="3" s="1"/>
  <c r="BO191" i="3"/>
  <c r="BQ191" i="3" s="1"/>
  <c r="BX192" i="3"/>
  <c r="BZ192" i="3" s="1"/>
  <c r="BA192" i="3"/>
  <c r="AD192" i="3"/>
  <c r="AF192" i="3" s="1"/>
  <c r="BB192" i="3"/>
  <c r="N196" i="3"/>
  <c r="O196" i="3" s="1"/>
  <c r="AY196" i="3"/>
  <c r="AZ196" i="3" s="1"/>
  <c r="AA200" i="3"/>
  <c r="BO202" i="3"/>
  <c r="BQ202" i="3" s="1"/>
  <c r="AA203" i="3"/>
  <c r="AC203" i="3" s="1"/>
  <c r="N12" i="11"/>
  <c r="H94" i="11"/>
  <c r="H136" i="12"/>
  <c r="H70" i="11"/>
  <c r="H92" i="11"/>
  <c r="BB194" i="3"/>
  <c r="M195" i="3"/>
  <c r="J195" i="3"/>
  <c r="AD202" i="3"/>
  <c r="AF202" i="3" s="1"/>
  <c r="BU203" i="3"/>
  <c r="H152" i="11"/>
  <c r="AD177" i="3"/>
  <c r="AF177" i="3" s="1"/>
  <c r="BA177" i="3"/>
  <c r="BX177" i="3"/>
  <c r="BZ177" i="3" s="1"/>
  <c r="AU179" i="3"/>
  <c r="BR179" i="3"/>
  <c r="BT179" i="3" s="1"/>
  <c r="AD181" i="3"/>
  <c r="AF181" i="3" s="1"/>
  <c r="BA181" i="3"/>
  <c r="BX181" i="3"/>
  <c r="BZ181" i="3" s="1"/>
  <c r="AU183" i="3"/>
  <c r="BR183" i="3"/>
  <c r="AD185" i="3"/>
  <c r="BA185" i="3"/>
  <c r="BX185" i="3"/>
  <c r="BZ185" i="3" s="1"/>
  <c r="AA186" i="3"/>
  <c r="AC186" i="3" s="1"/>
  <c r="BU186" i="3"/>
  <c r="BW186" i="3" s="1"/>
  <c r="AU187" i="3"/>
  <c r="BR187" i="3"/>
  <c r="BT187" i="3" s="1"/>
  <c r="AD189" i="3"/>
  <c r="BA189" i="3"/>
  <c r="BX189" i="3"/>
  <c r="BZ189" i="3" s="1"/>
  <c r="AX190" i="3"/>
  <c r="BU190" i="3"/>
  <c r="BW190" i="3" s="1"/>
  <c r="AU191" i="3"/>
  <c r="BR191" i="3"/>
  <c r="BT191" i="3" s="1"/>
  <c r="AB196" i="3"/>
  <c r="AC196" i="3" s="1"/>
  <c r="AY197" i="3"/>
  <c r="AV197" i="3"/>
  <c r="AR201" i="3"/>
  <c r="AE202" i="3"/>
  <c r="AD203" i="3"/>
  <c r="AF203" i="3" s="1"/>
  <c r="BV203" i="3"/>
  <c r="H67" i="12"/>
  <c r="H105" i="12"/>
  <c r="H141" i="13"/>
  <c r="K168" i="3"/>
  <c r="AS168" i="3"/>
  <c r="K172" i="3"/>
  <c r="L172" i="3" s="1"/>
  <c r="AS172" i="3"/>
  <c r="AB174" i="3"/>
  <c r="AY174" i="3"/>
  <c r="K176" i="3"/>
  <c r="AS176" i="3"/>
  <c r="AE177" i="3"/>
  <c r="BB177" i="3"/>
  <c r="AB178" i="3"/>
  <c r="AY178" i="3"/>
  <c r="N179" i="3"/>
  <c r="AV179" i="3"/>
  <c r="K180" i="3"/>
  <c r="AS180" i="3"/>
  <c r="AE181" i="3"/>
  <c r="BB181" i="3"/>
  <c r="AB182" i="3"/>
  <c r="AY182" i="3"/>
  <c r="N183" i="3"/>
  <c r="AV183" i="3"/>
  <c r="K184" i="3"/>
  <c r="AS184" i="3"/>
  <c r="AE185" i="3"/>
  <c r="BB185" i="3"/>
  <c r="AB186" i="3"/>
  <c r="AY186" i="3"/>
  <c r="AZ186" i="3" s="1"/>
  <c r="N187" i="3"/>
  <c r="AV187" i="3"/>
  <c r="K188" i="3"/>
  <c r="AS188" i="3"/>
  <c r="AE189" i="3"/>
  <c r="BB189" i="3"/>
  <c r="AB190" i="3"/>
  <c r="AY190" i="3"/>
  <c r="N191" i="3"/>
  <c r="AV191" i="3"/>
  <c r="K192" i="3"/>
  <c r="AS192" i="3"/>
  <c r="J193" i="3"/>
  <c r="L193" i="3" s="1"/>
  <c r="AD194" i="3"/>
  <c r="AF194" i="3" s="1"/>
  <c r="BO194" i="3"/>
  <c r="BQ194" i="3" s="1"/>
  <c r="J197" i="3"/>
  <c r="L197" i="3" s="1"/>
  <c r="AU197" i="3"/>
  <c r="AW197" i="3" s="1"/>
  <c r="AS201" i="3"/>
  <c r="BX202" i="3"/>
  <c r="BZ202" i="3" s="1"/>
  <c r="H112" i="12"/>
  <c r="H184" i="12"/>
  <c r="G58" i="11"/>
  <c r="G70" i="11"/>
  <c r="G82" i="11"/>
  <c r="H82" i="11" s="1"/>
  <c r="G94" i="11"/>
  <c r="G106" i="11"/>
  <c r="H106" i="11" s="1"/>
  <c r="G118" i="11"/>
  <c r="H118" i="11" s="1"/>
  <c r="G130" i="11"/>
  <c r="H130" i="11" s="1"/>
  <c r="G142" i="11"/>
  <c r="H142" i="11" s="1"/>
  <c r="G154" i="11"/>
  <c r="H154" i="11" s="1"/>
  <c r="G166" i="11"/>
  <c r="H166" i="11" s="1"/>
  <c r="G180" i="11"/>
  <c r="H180" i="11" s="1"/>
  <c r="G182" i="11"/>
  <c r="H182" i="11" s="1"/>
  <c r="N13" i="12"/>
  <c r="H15" i="12"/>
  <c r="H22" i="12"/>
  <c r="H31" i="12"/>
  <c r="H37" i="12"/>
  <c r="H69" i="12"/>
  <c r="H114" i="12"/>
  <c r="H138" i="12"/>
  <c r="H162" i="12"/>
  <c r="H186" i="12"/>
  <c r="H102" i="13"/>
  <c r="H126" i="13"/>
  <c r="H184" i="13"/>
  <c r="G186" i="11"/>
  <c r="H186" i="11" s="1"/>
  <c r="H24" i="12"/>
  <c r="H28" i="12"/>
  <c r="H39" i="12"/>
  <c r="H84" i="12"/>
  <c r="G91" i="11"/>
  <c r="H91" i="11" s="1"/>
  <c r="G103" i="11"/>
  <c r="H103" i="11" s="1"/>
  <c r="G115" i="11"/>
  <c r="H115" i="11" s="1"/>
  <c r="G127" i="11"/>
  <c r="H127" i="11" s="1"/>
  <c r="G139" i="11"/>
  <c r="H139" i="11" s="1"/>
  <c r="G151" i="11"/>
  <c r="H151" i="11" s="1"/>
  <c r="G163" i="11"/>
  <c r="G192" i="11"/>
  <c r="H192" i="11" s="1"/>
  <c r="G194" i="11"/>
  <c r="H194" i="11" s="1"/>
  <c r="G198" i="11"/>
  <c r="H198" i="11" s="1"/>
  <c r="H12" i="12"/>
  <c r="H17" i="12"/>
  <c r="H41" i="12"/>
  <c r="H45" i="12"/>
  <c r="H78" i="12"/>
  <c r="H97" i="12"/>
  <c r="H110" i="12"/>
  <c r="H134" i="12"/>
  <c r="H158" i="12"/>
  <c r="H182" i="12"/>
  <c r="H109" i="13"/>
  <c r="H162" i="13"/>
  <c r="H189" i="13"/>
  <c r="AB200" i="3"/>
  <c r="AY200" i="3"/>
  <c r="BV200" i="3"/>
  <c r="G62" i="11"/>
  <c r="H62" i="11" s="1"/>
  <c r="G74" i="11"/>
  <c r="H74" i="11" s="1"/>
  <c r="G86" i="11"/>
  <c r="H86" i="11" s="1"/>
  <c r="G98" i="11"/>
  <c r="H98" i="11" s="1"/>
  <c r="G110" i="11"/>
  <c r="G122" i="11"/>
  <c r="G134" i="11"/>
  <c r="H134" i="11" s="1"/>
  <c r="G146" i="11"/>
  <c r="H146" i="11" s="1"/>
  <c r="G158" i="11"/>
  <c r="G170" i="11"/>
  <c r="G177" i="11"/>
  <c r="H177" i="11" s="1"/>
  <c r="H30" i="12"/>
  <c r="H49" i="12"/>
  <c r="H57" i="12"/>
  <c r="H76" i="12"/>
  <c r="H93" i="12"/>
  <c r="H108" i="12"/>
  <c r="H130" i="12"/>
  <c r="H132" i="12"/>
  <c r="H156" i="12"/>
  <c r="H180" i="12"/>
  <c r="H94" i="13"/>
  <c r="H118" i="13"/>
  <c r="G69" i="11"/>
  <c r="G81" i="11"/>
  <c r="G93" i="11"/>
  <c r="H93" i="11" s="1"/>
  <c r="G105" i="11"/>
  <c r="H105" i="11" s="1"/>
  <c r="G117" i="11"/>
  <c r="G129" i="11"/>
  <c r="H129" i="11" s="1"/>
  <c r="G141" i="11"/>
  <c r="H141" i="11" s="1"/>
  <c r="G153" i="11"/>
  <c r="H153" i="11" s="1"/>
  <c r="G165" i="11"/>
  <c r="H165" i="11" s="1"/>
  <c r="G179" i="11"/>
  <c r="H179" i="11" s="1"/>
  <c r="H7" i="12"/>
  <c r="H19" i="12"/>
  <c r="H34" i="12"/>
  <c r="H47" i="12"/>
  <c r="H189" i="12"/>
  <c r="H105" i="13"/>
  <c r="AA193" i="3"/>
  <c r="AC193" i="3" s="1"/>
  <c r="AX193" i="3"/>
  <c r="AZ193" i="3" s="1"/>
  <c r="BU193" i="3"/>
  <c r="BW193" i="3" s="1"/>
  <c r="AD196" i="3"/>
  <c r="AF196" i="3" s="1"/>
  <c r="BA196" i="3"/>
  <c r="BC196" i="3" s="1"/>
  <c r="BX196" i="3"/>
  <c r="BZ196" i="3" s="1"/>
  <c r="AA197" i="3"/>
  <c r="AC197" i="3" s="1"/>
  <c r="AX197" i="3"/>
  <c r="BU197" i="3"/>
  <c r="BW197" i="3" s="1"/>
  <c r="J199" i="3"/>
  <c r="L199" i="3" s="1"/>
  <c r="AD200" i="3"/>
  <c r="AF200" i="3" s="1"/>
  <c r="BA200" i="3"/>
  <c r="BC200" i="3" s="1"/>
  <c r="BX200" i="3"/>
  <c r="AA201" i="3"/>
  <c r="AC201" i="3" s="1"/>
  <c r="AX201" i="3"/>
  <c r="AZ201" i="3" s="1"/>
  <c r="BU201" i="3"/>
  <c r="BW201" i="3" s="1"/>
  <c r="J203" i="3"/>
  <c r="L203" i="3" s="1"/>
  <c r="G64" i="11"/>
  <c r="G76" i="11"/>
  <c r="H76" i="11" s="1"/>
  <c r="G88" i="11"/>
  <c r="H88" i="11" s="1"/>
  <c r="G100" i="11"/>
  <c r="G112" i="11"/>
  <c r="H112" i="11" s="1"/>
  <c r="G124" i="11"/>
  <c r="H124" i="11" s="1"/>
  <c r="G136" i="11"/>
  <c r="H136" i="11" s="1"/>
  <c r="G148" i="11"/>
  <c r="H148" i="11" s="1"/>
  <c r="G160" i="11"/>
  <c r="H160" i="11" s="1"/>
  <c r="H32" i="12"/>
  <c r="H51" i="12"/>
  <c r="H72" i="12"/>
  <c r="H102" i="12"/>
  <c r="H126" i="12"/>
  <c r="H150" i="12"/>
  <c r="H174" i="12"/>
  <c r="H198" i="12"/>
  <c r="H25" i="13"/>
  <c r="H42" i="13"/>
  <c r="H60" i="13"/>
  <c r="H114" i="13"/>
  <c r="H138" i="13"/>
  <c r="H156" i="13"/>
  <c r="H192" i="13"/>
  <c r="AE200" i="3"/>
  <c r="BB200" i="3"/>
  <c r="BY200" i="3"/>
  <c r="G197" i="11"/>
  <c r="H197" i="11" s="1"/>
  <c r="G185" i="11"/>
  <c r="H185" i="11" s="1"/>
  <c r="G173" i="11"/>
  <c r="H173" i="11" s="1"/>
  <c r="G202" i="11"/>
  <c r="H202" i="11" s="1"/>
  <c r="G190" i="11"/>
  <c r="H190" i="11" s="1"/>
  <c r="G195" i="11"/>
  <c r="H195" i="11" s="1"/>
  <c r="G200" i="11"/>
  <c r="H200" i="11" s="1"/>
  <c r="G188" i="11"/>
  <c r="H188" i="11" s="1"/>
  <c r="G193" i="11"/>
  <c r="H193" i="11" s="1"/>
  <c r="G181" i="11"/>
  <c r="H181" i="11" s="1"/>
  <c r="G196" i="11"/>
  <c r="H196" i="11" s="1"/>
  <c r="G184" i="11"/>
  <c r="G199" i="11"/>
  <c r="H199" i="11" s="1"/>
  <c r="G59" i="11"/>
  <c r="H59" i="11" s="1"/>
  <c r="G71" i="11"/>
  <c r="H71" i="11" s="1"/>
  <c r="G83" i="11"/>
  <c r="H83" i="11" s="1"/>
  <c r="G95" i="11"/>
  <c r="H95" i="11" s="1"/>
  <c r="G107" i="11"/>
  <c r="H107" i="11" s="1"/>
  <c r="G119" i="11"/>
  <c r="H119" i="11" s="1"/>
  <c r="G131" i="11"/>
  <c r="H131" i="11" s="1"/>
  <c r="G143" i="11"/>
  <c r="G155" i="11"/>
  <c r="G167" i="11"/>
  <c r="H167" i="11" s="1"/>
  <c r="G174" i="11"/>
  <c r="H174" i="11" s="1"/>
  <c r="G183" i="11"/>
  <c r="H183" i="11" s="1"/>
  <c r="H4" i="12"/>
  <c r="H14" i="12"/>
  <c r="H25" i="12"/>
  <c r="H36" i="12"/>
  <c r="H40" i="12"/>
  <c r="H66" i="12"/>
  <c r="H172" i="12"/>
  <c r="H112" i="13"/>
  <c r="H136" i="13"/>
  <c r="G54" i="11"/>
  <c r="H54" i="11" s="1"/>
  <c r="G66" i="11"/>
  <c r="H66" i="11" s="1"/>
  <c r="G78" i="11"/>
  <c r="G90" i="11"/>
  <c r="G102" i="11"/>
  <c r="H102" i="11" s="1"/>
  <c r="G114" i="11"/>
  <c r="H114" i="11" s="1"/>
  <c r="G126" i="11"/>
  <c r="G138" i="11"/>
  <c r="H138" i="11" s="1"/>
  <c r="G150" i="11"/>
  <c r="H150" i="11" s="1"/>
  <c r="G162" i="11"/>
  <c r="H162" i="11" s="1"/>
  <c r="G187" i="11"/>
  <c r="H187" i="11" s="1"/>
  <c r="G191" i="11"/>
  <c r="H191" i="11" s="1"/>
  <c r="G201" i="11"/>
  <c r="H201" i="11" s="1"/>
  <c r="H9" i="12"/>
  <c r="H42" i="12"/>
  <c r="H64" i="12"/>
  <c r="H81" i="12"/>
  <c r="H48" i="13"/>
  <c r="H54" i="13"/>
  <c r="H84" i="13"/>
  <c r="H145" i="13"/>
  <c r="AD193" i="3"/>
  <c r="BA193" i="3"/>
  <c r="BX193" i="3"/>
  <c r="BZ193" i="3" s="1"/>
  <c r="AR196" i="3"/>
  <c r="BO196" i="3"/>
  <c r="BQ196" i="3" s="1"/>
  <c r="AD197" i="3"/>
  <c r="AF197" i="3" s="1"/>
  <c r="BA197" i="3"/>
  <c r="BC197" i="3" s="1"/>
  <c r="BX197" i="3"/>
  <c r="BZ197" i="3" s="1"/>
  <c r="J200" i="3"/>
  <c r="L200" i="3" s="1"/>
  <c r="AR200" i="3"/>
  <c r="AT200" i="3" s="1"/>
  <c r="BO200" i="3"/>
  <c r="BQ200" i="3" s="1"/>
  <c r="AD201" i="3"/>
  <c r="BA201" i="3"/>
  <c r="BX201" i="3"/>
  <c r="BZ201" i="3" s="1"/>
  <c r="G61" i="11"/>
  <c r="H61" i="11" s="1"/>
  <c r="G73" i="11"/>
  <c r="H73" i="11" s="1"/>
  <c r="G85" i="11"/>
  <c r="H85" i="11" s="1"/>
  <c r="G97" i="11"/>
  <c r="H97" i="11" s="1"/>
  <c r="G109" i="11"/>
  <c r="H109" i="11" s="1"/>
  <c r="G121" i="11"/>
  <c r="H121" i="11" s="1"/>
  <c r="G133" i="11"/>
  <c r="H133" i="11" s="1"/>
  <c r="G145" i="11"/>
  <c r="G157" i="11"/>
  <c r="G169" i="11"/>
  <c r="H169" i="11" s="1"/>
  <c r="G176" i="11"/>
  <c r="H176" i="11" s="1"/>
  <c r="G189" i="11"/>
  <c r="H6" i="12"/>
  <c r="H46" i="12"/>
  <c r="H98" i="12"/>
  <c r="H109" i="12"/>
  <c r="H122" i="12"/>
  <c r="H133" i="12"/>
  <c r="H146" i="12"/>
  <c r="H170" i="12"/>
  <c r="H194" i="12"/>
  <c r="H97" i="13"/>
  <c r="H121" i="13"/>
  <c r="AE193" i="3"/>
  <c r="BB193" i="3"/>
  <c r="K196" i="3"/>
  <c r="L196" i="3" s="1"/>
  <c r="AS196" i="3"/>
  <c r="AE197" i="3"/>
  <c r="BB197" i="3"/>
  <c r="AS200" i="3"/>
  <c r="AE201" i="3"/>
  <c r="BB201" i="3"/>
  <c r="G56" i="11"/>
  <c r="G68" i="11"/>
  <c r="H68" i="11" s="1"/>
  <c r="G80" i="11"/>
  <c r="H80" i="11" s="1"/>
  <c r="G92" i="11"/>
  <c r="G104" i="11"/>
  <c r="H104" i="11" s="1"/>
  <c r="G116" i="11"/>
  <c r="H116" i="11" s="1"/>
  <c r="G128" i="11"/>
  <c r="H128" i="11" s="1"/>
  <c r="G140" i="11"/>
  <c r="H140" i="11" s="1"/>
  <c r="G152" i="11"/>
  <c r="G164" i="11"/>
  <c r="H44" i="12"/>
  <c r="H11" i="12"/>
  <c r="H13" i="12"/>
  <c r="H20" i="12"/>
  <c r="H58" i="12"/>
  <c r="H60" i="12"/>
  <c r="H96" i="12"/>
  <c r="H118" i="12"/>
  <c r="H120" i="12"/>
  <c r="H144" i="12"/>
  <c r="H168" i="12"/>
  <c r="H192" i="12"/>
  <c r="H78" i="13"/>
  <c r="H168" i="13"/>
  <c r="G55" i="12"/>
  <c r="H55" i="12" s="1"/>
  <c r="G67" i="12"/>
  <c r="G79" i="12"/>
  <c r="H79" i="12" s="1"/>
  <c r="G91" i="12"/>
  <c r="H91" i="12" s="1"/>
  <c r="G103" i="12"/>
  <c r="H103" i="12" s="1"/>
  <c r="G115" i="12"/>
  <c r="H115" i="12" s="1"/>
  <c r="G127" i="12"/>
  <c r="H127" i="12" s="1"/>
  <c r="G139" i="12"/>
  <c r="H139" i="12" s="1"/>
  <c r="G151" i="12"/>
  <c r="H151" i="12" s="1"/>
  <c r="G163" i="12"/>
  <c r="H163" i="12" s="1"/>
  <c r="G175" i="12"/>
  <c r="H175" i="12" s="1"/>
  <c r="G187" i="12"/>
  <c r="H187" i="12" s="1"/>
  <c r="G199" i="12"/>
  <c r="H199" i="12" s="1"/>
  <c r="G55" i="13"/>
  <c r="H55" i="13" s="1"/>
  <c r="G67" i="13"/>
  <c r="H67" i="13" s="1"/>
  <c r="G79" i="13"/>
  <c r="H79" i="13" s="1"/>
  <c r="G91" i="13"/>
  <c r="H91" i="13" s="1"/>
  <c r="G103" i="13"/>
  <c r="H103" i="13" s="1"/>
  <c r="G115" i="13"/>
  <c r="H115" i="13" s="1"/>
  <c r="G127" i="13"/>
  <c r="H127" i="13" s="1"/>
  <c r="G139" i="13"/>
  <c r="H139" i="13" s="1"/>
  <c r="G151" i="13"/>
  <c r="H151" i="13" s="1"/>
  <c r="G163" i="13"/>
  <c r="H163" i="13" s="1"/>
  <c r="G175" i="13"/>
  <c r="H175" i="13" s="1"/>
  <c r="G187" i="13"/>
  <c r="H187" i="13" s="1"/>
  <c r="G199" i="13"/>
  <c r="H199" i="13" s="1"/>
  <c r="G109" i="14"/>
  <c r="R4" i="16"/>
  <c r="AJ16" i="17"/>
  <c r="AI16" i="17"/>
  <c r="AE18" i="17"/>
  <c r="AA27" i="17"/>
  <c r="Z27" i="17"/>
  <c r="G105" i="12"/>
  <c r="G117" i="12"/>
  <c r="H117" i="12" s="1"/>
  <c r="G129" i="12"/>
  <c r="H129" i="12" s="1"/>
  <c r="G141" i="12"/>
  <c r="H141" i="12" s="1"/>
  <c r="G153" i="12"/>
  <c r="G165" i="12"/>
  <c r="H165" i="12" s="1"/>
  <c r="G177" i="12"/>
  <c r="H177" i="12" s="1"/>
  <c r="G189" i="12"/>
  <c r="G201" i="12"/>
  <c r="H201" i="12" s="1"/>
  <c r="G105" i="13"/>
  <c r="G117" i="13"/>
  <c r="G129" i="13"/>
  <c r="H129" i="13" s="1"/>
  <c r="G141" i="13"/>
  <c r="G153" i="13"/>
  <c r="H153" i="13" s="1"/>
  <c r="G165" i="13"/>
  <c r="H165" i="13" s="1"/>
  <c r="G177" i="13"/>
  <c r="H177" i="13" s="1"/>
  <c r="G189" i="13"/>
  <c r="G201" i="13"/>
  <c r="H201" i="13" s="1"/>
  <c r="G202" i="14"/>
  <c r="G200" i="14"/>
  <c r="G198" i="14"/>
  <c r="G196" i="14"/>
  <c r="G194" i="14"/>
  <c r="G192" i="14"/>
  <c r="G190" i="14"/>
  <c r="G188" i="14"/>
  <c r="G186" i="14"/>
  <c r="G184" i="14"/>
  <c r="G182" i="14"/>
  <c r="G180" i="14"/>
  <c r="G178" i="14"/>
  <c r="G176" i="14"/>
  <c r="G174" i="14"/>
  <c r="G172" i="14"/>
  <c r="G170" i="14"/>
  <c r="G168" i="14"/>
  <c r="G166" i="14"/>
  <c r="G164" i="14"/>
  <c r="G162" i="14"/>
  <c r="G160" i="14"/>
  <c r="G158" i="14"/>
  <c r="G156" i="14"/>
  <c r="G154" i="14"/>
  <c r="G152" i="14"/>
  <c r="G150" i="14"/>
  <c r="G148" i="14"/>
  <c r="G146" i="14"/>
  <c r="G144" i="14"/>
  <c r="G142" i="14"/>
  <c r="G140" i="14"/>
  <c r="G138" i="14"/>
  <c r="G136" i="14"/>
  <c r="G134" i="14"/>
  <c r="G132" i="14"/>
  <c r="G130" i="14"/>
  <c r="G128" i="14"/>
  <c r="G126" i="14"/>
  <c r="G124" i="14"/>
  <c r="G122" i="14"/>
  <c r="G120" i="14"/>
  <c r="G118" i="14"/>
  <c r="G116" i="14"/>
  <c r="G114" i="14"/>
  <c r="G112" i="14"/>
  <c r="G110" i="14"/>
  <c r="G108" i="14"/>
  <c r="G106" i="14"/>
  <c r="G104" i="14"/>
  <c r="G102" i="14"/>
  <c r="G100" i="14"/>
  <c r="G98" i="14"/>
  <c r="G96" i="14"/>
  <c r="G94" i="14"/>
  <c r="G201" i="14"/>
  <c r="G199" i="14"/>
  <c r="G197" i="14"/>
  <c r="G195" i="14"/>
  <c r="G193" i="14"/>
  <c r="G191" i="14"/>
  <c r="G189" i="14"/>
  <c r="G187" i="14"/>
  <c r="G185" i="14"/>
  <c r="G183" i="14"/>
  <c r="G181" i="14"/>
  <c r="G179" i="14"/>
  <c r="G177" i="14"/>
  <c r="G175" i="14"/>
  <c r="G173" i="14"/>
  <c r="G171" i="14"/>
  <c r="G169" i="14"/>
  <c r="G167" i="14"/>
  <c r="G165" i="14"/>
  <c r="G163" i="14"/>
  <c r="G161" i="14"/>
  <c r="G159" i="14"/>
  <c r="G157" i="14"/>
  <c r="G155" i="14"/>
  <c r="G153" i="14"/>
  <c r="G151" i="14"/>
  <c r="G149" i="14"/>
  <c r="G147" i="14"/>
  <c r="G145" i="14"/>
  <c r="G143" i="14"/>
  <c r="G141" i="14"/>
  <c r="G139" i="14"/>
  <c r="G54" i="14"/>
  <c r="G56" i="14"/>
  <c r="G58" i="14"/>
  <c r="G60" i="14"/>
  <c r="G62" i="14"/>
  <c r="G64" i="14"/>
  <c r="G66" i="14"/>
  <c r="G68" i="14"/>
  <c r="G70" i="14"/>
  <c r="G72" i="14"/>
  <c r="G74" i="14"/>
  <c r="G76" i="14"/>
  <c r="G78" i="14"/>
  <c r="G80" i="14"/>
  <c r="G82" i="14"/>
  <c r="G84" i="14"/>
  <c r="G86" i="14"/>
  <c r="G88" i="14"/>
  <c r="G90" i="14"/>
  <c r="G92" i="14"/>
  <c r="G105" i="14"/>
  <c r="G129" i="14"/>
  <c r="AI17" i="17"/>
  <c r="AJ17" i="17"/>
  <c r="AF28" i="17"/>
  <c r="G64" i="12"/>
  <c r="G76" i="12"/>
  <c r="G88" i="12"/>
  <c r="H88" i="12" s="1"/>
  <c r="G100" i="12"/>
  <c r="H100" i="12" s="1"/>
  <c r="G112" i="12"/>
  <c r="G124" i="12"/>
  <c r="H124" i="12" s="1"/>
  <c r="G136" i="12"/>
  <c r="G148" i="12"/>
  <c r="H148" i="12" s="1"/>
  <c r="G160" i="12"/>
  <c r="H160" i="12" s="1"/>
  <c r="G172" i="12"/>
  <c r="G184" i="12"/>
  <c r="G196" i="12"/>
  <c r="H196" i="12" s="1"/>
  <c r="G64" i="13"/>
  <c r="H64" i="13" s="1"/>
  <c r="G76" i="13"/>
  <c r="H76" i="13" s="1"/>
  <c r="G88" i="13"/>
  <c r="H88" i="13" s="1"/>
  <c r="G100" i="13"/>
  <c r="H100" i="13" s="1"/>
  <c r="G112" i="13"/>
  <c r="G124" i="13"/>
  <c r="G136" i="13"/>
  <c r="G148" i="13"/>
  <c r="H148" i="13" s="1"/>
  <c r="G160" i="13"/>
  <c r="H160" i="13" s="1"/>
  <c r="G172" i="13"/>
  <c r="H172" i="13" s="1"/>
  <c r="G184" i="13"/>
  <c r="G196" i="13"/>
  <c r="H196" i="13" s="1"/>
  <c r="G103" i="14"/>
  <c r="G127" i="14"/>
  <c r="G59" i="12"/>
  <c r="H59" i="12" s="1"/>
  <c r="G71" i="12"/>
  <c r="H71" i="12" s="1"/>
  <c r="G83" i="12"/>
  <c r="H83" i="12" s="1"/>
  <c r="G95" i="12"/>
  <c r="H95" i="12" s="1"/>
  <c r="G107" i="12"/>
  <c r="H107" i="12" s="1"/>
  <c r="G119" i="12"/>
  <c r="H119" i="12" s="1"/>
  <c r="G131" i="12"/>
  <c r="H131" i="12" s="1"/>
  <c r="G143" i="12"/>
  <c r="H143" i="12" s="1"/>
  <c r="G155" i="12"/>
  <c r="H155" i="12" s="1"/>
  <c r="G167" i="12"/>
  <c r="H167" i="12" s="1"/>
  <c r="G179" i="12"/>
  <c r="H179" i="12" s="1"/>
  <c r="G191" i="12"/>
  <c r="H191" i="12" s="1"/>
  <c r="G59" i="13"/>
  <c r="H59" i="13" s="1"/>
  <c r="G71" i="13"/>
  <c r="H71" i="13" s="1"/>
  <c r="G83" i="13"/>
  <c r="H83" i="13" s="1"/>
  <c r="G95" i="13"/>
  <c r="H95" i="13" s="1"/>
  <c r="G107" i="13"/>
  <c r="H107" i="13" s="1"/>
  <c r="G119" i="13"/>
  <c r="H119" i="13" s="1"/>
  <c r="G131" i="13"/>
  <c r="H131" i="13" s="1"/>
  <c r="G143" i="13"/>
  <c r="H143" i="13" s="1"/>
  <c r="G155" i="13"/>
  <c r="H155" i="13" s="1"/>
  <c r="G167" i="13"/>
  <c r="H167" i="13" s="1"/>
  <c r="G179" i="13"/>
  <c r="H179" i="13" s="1"/>
  <c r="G191" i="13"/>
  <c r="H191" i="13" s="1"/>
  <c r="G101" i="14"/>
  <c r="G125" i="14"/>
  <c r="G150" i="13"/>
  <c r="H150" i="13" s="1"/>
  <c r="G162" i="13"/>
  <c r="G174" i="13"/>
  <c r="H174" i="13" s="1"/>
  <c r="G186" i="13"/>
  <c r="G198" i="13"/>
  <c r="H198" i="13" s="1"/>
  <c r="G99" i="14"/>
  <c r="G123" i="14"/>
  <c r="G61" i="12"/>
  <c r="H61" i="12" s="1"/>
  <c r="G73" i="12"/>
  <c r="H73" i="12" s="1"/>
  <c r="G85" i="12"/>
  <c r="H85" i="12" s="1"/>
  <c r="G97" i="12"/>
  <c r="G109" i="12"/>
  <c r="G121" i="12"/>
  <c r="H121" i="12" s="1"/>
  <c r="G133" i="12"/>
  <c r="G145" i="12"/>
  <c r="H145" i="12" s="1"/>
  <c r="G157" i="12"/>
  <c r="H157" i="12" s="1"/>
  <c r="G169" i="12"/>
  <c r="H169" i="12" s="1"/>
  <c r="G181" i="12"/>
  <c r="H181" i="12" s="1"/>
  <c r="G193" i="12"/>
  <c r="H193" i="12" s="1"/>
  <c r="G61" i="13"/>
  <c r="H61" i="13" s="1"/>
  <c r="G73" i="13"/>
  <c r="H73" i="13" s="1"/>
  <c r="G85" i="13"/>
  <c r="H85" i="13" s="1"/>
  <c r="G97" i="13"/>
  <c r="G109" i="13"/>
  <c r="G121" i="13"/>
  <c r="G133" i="13"/>
  <c r="H133" i="13" s="1"/>
  <c r="G145" i="13"/>
  <c r="G157" i="13"/>
  <c r="H157" i="13" s="1"/>
  <c r="G169" i="13"/>
  <c r="H169" i="13" s="1"/>
  <c r="G181" i="13"/>
  <c r="H181" i="13" s="1"/>
  <c r="G193" i="13"/>
  <c r="H193" i="13" s="1"/>
  <c r="G97" i="14"/>
  <c r="G121" i="14"/>
  <c r="AF18" i="17"/>
  <c r="G56" i="12"/>
  <c r="H56" i="12" s="1"/>
  <c r="G68" i="12"/>
  <c r="H68" i="12" s="1"/>
  <c r="G80" i="12"/>
  <c r="H80" i="12" s="1"/>
  <c r="G92" i="12"/>
  <c r="H92" i="12" s="1"/>
  <c r="G104" i="12"/>
  <c r="H104" i="12" s="1"/>
  <c r="G116" i="12"/>
  <c r="H116" i="12" s="1"/>
  <c r="G128" i="12"/>
  <c r="H128" i="12" s="1"/>
  <c r="G140" i="12"/>
  <c r="H140" i="12" s="1"/>
  <c r="G152" i="12"/>
  <c r="H152" i="12" s="1"/>
  <c r="G164" i="12"/>
  <c r="H164" i="12" s="1"/>
  <c r="G176" i="12"/>
  <c r="H176" i="12" s="1"/>
  <c r="G188" i="12"/>
  <c r="H188" i="12" s="1"/>
  <c r="G200" i="12"/>
  <c r="H200" i="12" s="1"/>
  <c r="G56" i="13"/>
  <c r="H56" i="13" s="1"/>
  <c r="G68" i="13"/>
  <c r="H68" i="13" s="1"/>
  <c r="G80" i="13"/>
  <c r="H80" i="13" s="1"/>
  <c r="G92" i="13"/>
  <c r="H92" i="13" s="1"/>
  <c r="G104" i="13"/>
  <c r="H104" i="13" s="1"/>
  <c r="G116" i="13"/>
  <c r="H116" i="13" s="1"/>
  <c r="G128" i="13"/>
  <c r="H128" i="13" s="1"/>
  <c r="G140" i="13"/>
  <c r="H140" i="13" s="1"/>
  <c r="G152" i="13"/>
  <c r="H152" i="13" s="1"/>
  <c r="G164" i="13"/>
  <c r="H164" i="13" s="1"/>
  <c r="G176" i="13"/>
  <c r="H176" i="13" s="1"/>
  <c r="G188" i="13"/>
  <c r="H188" i="13" s="1"/>
  <c r="G200" i="13"/>
  <c r="H200" i="13" s="1"/>
  <c r="G95" i="14"/>
  <c r="G119" i="14"/>
  <c r="Z17" i="16"/>
  <c r="AA17" i="16"/>
  <c r="AS27" i="17"/>
  <c r="G63" i="12"/>
  <c r="H63" i="12" s="1"/>
  <c r="G75" i="12"/>
  <c r="H75" i="12" s="1"/>
  <c r="G87" i="12"/>
  <c r="H87" i="12" s="1"/>
  <c r="G99" i="12"/>
  <c r="H99" i="12" s="1"/>
  <c r="G111" i="12"/>
  <c r="H111" i="12" s="1"/>
  <c r="G123" i="12"/>
  <c r="H123" i="12" s="1"/>
  <c r="G135" i="12"/>
  <c r="H135" i="12" s="1"/>
  <c r="G147" i="12"/>
  <c r="H147" i="12" s="1"/>
  <c r="G159" i="12"/>
  <c r="H159" i="12" s="1"/>
  <c r="G171" i="12"/>
  <c r="H171" i="12" s="1"/>
  <c r="G183" i="12"/>
  <c r="H183" i="12" s="1"/>
  <c r="G195" i="12"/>
  <c r="H195" i="12" s="1"/>
  <c r="H27" i="13"/>
  <c r="H32" i="13"/>
  <c r="G63" i="13"/>
  <c r="H63" i="13" s="1"/>
  <c r="G75" i="13"/>
  <c r="H75" i="13" s="1"/>
  <c r="G87" i="13"/>
  <c r="H87" i="13" s="1"/>
  <c r="G99" i="13"/>
  <c r="H99" i="13" s="1"/>
  <c r="G111" i="13"/>
  <c r="H111" i="13" s="1"/>
  <c r="G123" i="13"/>
  <c r="H123" i="13" s="1"/>
  <c r="G135" i="13"/>
  <c r="H135" i="13" s="1"/>
  <c r="G147" i="13"/>
  <c r="H147" i="13" s="1"/>
  <c r="G159" i="13"/>
  <c r="H159" i="13" s="1"/>
  <c r="G171" i="13"/>
  <c r="H171" i="13" s="1"/>
  <c r="G183" i="13"/>
  <c r="H183" i="13" s="1"/>
  <c r="G195" i="13"/>
  <c r="H195" i="13" s="1"/>
  <c r="G53" i="14"/>
  <c r="G55" i="14"/>
  <c r="G57" i="14"/>
  <c r="G59" i="14"/>
  <c r="G61" i="14"/>
  <c r="G63" i="14"/>
  <c r="G65" i="14"/>
  <c r="G67" i="14"/>
  <c r="G69" i="14"/>
  <c r="G71" i="14"/>
  <c r="G73" i="14"/>
  <c r="G75" i="14"/>
  <c r="G77" i="14"/>
  <c r="G79" i="14"/>
  <c r="G81" i="14"/>
  <c r="G83" i="14"/>
  <c r="G85" i="14"/>
  <c r="G87" i="14"/>
  <c r="G89" i="14"/>
  <c r="G91" i="14"/>
  <c r="G93" i="14"/>
  <c r="G117" i="14"/>
  <c r="Q7" i="16"/>
  <c r="R29" i="16"/>
  <c r="G58" i="12"/>
  <c r="G70" i="12"/>
  <c r="H70" i="12" s="1"/>
  <c r="G82" i="12"/>
  <c r="H82" i="12" s="1"/>
  <c r="G94" i="12"/>
  <c r="H94" i="12" s="1"/>
  <c r="G106" i="12"/>
  <c r="H106" i="12" s="1"/>
  <c r="G118" i="12"/>
  <c r="G130" i="12"/>
  <c r="G142" i="12"/>
  <c r="H142" i="12" s="1"/>
  <c r="G154" i="12"/>
  <c r="H154" i="12" s="1"/>
  <c r="G166" i="12"/>
  <c r="H166" i="12" s="1"/>
  <c r="G178" i="12"/>
  <c r="H178" i="12" s="1"/>
  <c r="G190" i="12"/>
  <c r="H190" i="12" s="1"/>
  <c r="G202" i="12"/>
  <c r="H202" i="12" s="1"/>
  <c r="G58" i="13"/>
  <c r="H58" i="13" s="1"/>
  <c r="G70" i="13"/>
  <c r="H70" i="13" s="1"/>
  <c r="G82" i="13"/>
  <c r="H82" i="13" s="1"/>
  <c r="G94" i="13"/>
  <c r="G106" i="13"/>
  <c r="H106" i="13" s="1"/>
  <c r="G118" i="13"/>
  <c r="G130" i="13"/>
  <c r="H130" i="13" s="1"/>
  <c r="G142" i="13"/>
  <c r="H142" i="13" s="1"/>
  <c r="G154" i="13"/>
  <c r="H154" i="13" s="1"/>
  <c r="G166" i="13"/>
  <c r="H166" i="13" s="1"/>
  <c r="G178" i="13"/>
  <c r="H178" i="13" s="1"/>
  <c r="G190" i="13"/>
  <c r="H190" i="13" s="1"/>
  <c r="G202" i="13"/>
  <c r="H202" i="13" s="1"/>
  <c r="G115" i="14"/>
  <c r="AA18" i="17"/>
  <c r="AB14" i="17" s="1"/>
  <c r="G53" i="12"/>
  <c r="H53" i="12" s="1"/>
  <c r="G65" i="12"/>
  <c r="H65" i="12" s="1"/>
  <c r="G77" i="12"/>
  <c r="H77" i="12" s="1"/>
  <c r="G89" i="12"/>
  <c r="H89" i="12" s="1"/>
  <c r="G101" i="12"/>
  <c r="H101" i="12" s="1"/>
  <c r="G113" i="12"/>
  <c r="H113" i="12" s="1"/>
  <c r="G125" i="12"/>
  <c r="H125" i="12" s="1"/>
  <c r="G137" i="12"/>
  <c r="H137" i="12" s="1"/>
  <c r="G149" i="12"/>
  <c r="H149" i="12" s="1"/>
  <c r="G161" i="12"/>
  <c r="H161" i="12" s="1"/>
  <c r="G173" i="12"/>
  <c r="H173" i="12" s="1"/>
  <c r="G185" i="12"/>
  <c r="H185" i="12" s="1"/>
  <c r="G53" i="13"/>
  <c r="H53" i="13" s="1"/>
  <c r="G65" i="13"/>
  <c r="H65" i="13" s="1"/>
  <c r="G77" i="13"/>
  <c r="H77" i="13" s="1"/>
  <c r="G89" i="13"/>
  <c r="H89" i="13" s="1"/>
  <c r="G101" i="13"/>
  <c r="H101" i="13" s="1"/>
  <c r="G113" i="13"/>
  <c r="H113" i="13" s="1"/>
  <c r="G125" i="13"/>
  <c r="H125" i="13" s="1"/>
  <c r="G137" i="13"/>
  <c r="H137" i="13" s="1"/>
  <c r="G149" i="13"/>
  <c r="H149" i="13" s="1"/>
  <c r="G161" i="13"/>
  <c r="H161" i="13" s="1"/>
  <c r="G173" i="13"/>
  <c r="H173" i="13" s="1"/>
  <c r="G185" i="13"/>
  <c r="H185" i="13" s="1"/>
  <c r="G113" i="14"/>
  <c r="G137" i="14"/>
  <c r="Y28" i="17"/>
  <c r="Y16" i="16"/>
  <c r="Y18" i="16" s="1"/>
  <c r="X26" i="16"/>
  <c r="AP26" i="16"/>
  <c r="AJ24" i="17"/>
  <c r="Q25" i="17"/>
  <c r="AI28" i="16"/>
  <c r="P5" i="17"/>
  <c r="Q16" i="17"/>
  <c r="N18" i="17"/>
  <c r="AN25" i="17"/>
  <c r="Q26" i="17"/>
  <c r="O27" i="17"/>
  <c r="Q27" i="17" s="1"/>
  <c r="R5" i="16"/>
  <c r="W27" i="16"/>
  <c r="Q5" i="17"/>
  <c r="R6" i="17" s="1"/>
  <c r="AI27" i="17"/>
  <c r="Q17" i="16"/>
  <c r="AI17" i="16"/>
  <c r="Y27" i="16"/>
  <c r="Y29" i="16" s="1"/>
  <c r="AQ27" i="16"/>
  <c r="AQ29" i="16" s="1"/>
  <c r="Z17" i="17"/>
  <c r="AN26" i="17"/>
  <c r="AJ17" i="16"/>
  <c r="AA17" i="17"/>
  <c r="R18" i="17"/>
  <c r="S17" i="17" s="1"/>
  <c r="AR24" i="17"/>
  <c r="V26" i="17"/>
  <c r="V28" i="17" s="1"/>
  <c r="AS24" i="17"/>
  <c r="Q16" i="16"/>
  <c r="AI16" i="16"/>
  <c r="X28" i="16"/>
  <c r="AP28" i="16"/>
  <c r="AS28" i="16" s="1"/>
  <c r="P6" i="17"/>
  <c r="Z16" i="17"/>
  <c r="Z24" i="17"/>
  <c r="AA25" i="17"/>
  <c r="Q26" i="16"/>
  <c r="AI26" i="16"/>
  <c r="AE27" i="16"/>
  <c r="AA24" i="17"/>
  <c r="AR27" i="17"/>
  <c r="R4" i="17" l="1"/>
  <c r="AE28" i="17"/>
  <c r="P39" i="17"/>
  <c r="AI26" i="17"/>
  <c r="R18" i="16"/>
  <c r="S14" i="16" s="1"/>
  <c r="Z15" i="16"/>
  <c r="AA27" i="16"/>
  <c r="AR27" i="16"/>
  <c r="X18" i="16"/>
  <c r="Z28" i="16"/>
  <c r="S16" i="16"/>
  <c r="Z27" i="16"/>
  <c r="AJ18" i="16"/>
  <c r="AK15" i="16" s="1"/>
  <c r="M8" i="16"/>
  <c r="M9" i="16" s="1"/>
  <c r="AA15" i="16"/>
  <c r="AA28" i="16"/>
  <c r="AO29" i="16"/>
  <c r="BT183" i="3"/>
  <c r="O28" i="17"/>
  <c r="R27" i="17"/>
  <c r="AJ18" i="17"/>
  <c r="AT196" i="3"/>
  <c r="AC172" i="3"/>
  <c r="L168" i="3"/>
  <c r="AK16" i="16"/>
  <c r="BQ69" i="3"/>
  <c r="AR26" i="16"/>
  <c r="AP29" i="16"/>
  <c r="AS26" i="16"/>
  <c r="Z26" i="16"/>
  <c r="AA26" i="16"/>
  <c r="X29" i="16"/>
  <c r="O179" i="3"/>
  <c r="AF133" i="3"/>
  <c r="AT160" i="3"/>
  <c r="AF159" i="3"/>
  <c r="BC124" i="3"/>
  <c r="S25" i="16"/>
  <c r="S28" i="16"/>
  <c r="S27" i="16"/>
  <c r="S26" i="16"/>
  <c r="S15" i="17"/>
  <c r="S16" i="17"/>
  <c r="S14" i="17"/>
  <c r="BC177" i="3"/>
  <c r="AC180" i="3"/>
  <c r="AT131" i="3"/>
  <c r="AP167" i="2"/>
  <c r="AP113" i="2"/>
  <c r="AP42" i="2"/>
  <c r="AP120" i="2"/>
  <c r="AP17" i="2"/>
  <c r="AT107" i="3"/>
  <c r="BQ84" i="3"/>
  <c r="AP24" i="2"/>
  <c r="AP60" i="2"/>
  <c r="AW127" i="3"/>
  <c r="AF102" i="3"/>
  <c r="BW79" i="3"/>
  <c r="BZ66" i="3"/>
  <c r="BQ52" i="3"/>
  <c r="AB16" i="17"/>
  <c r="BZ200" i="3"/>
  <c r="BC185" i="3"/>
  <c r="BC192" i="3"/>
  <c r="AW203" i="3"/>
  <c r="AF186" i="3"/>
  <c r="AT192" i="3"/>
  <c r="BT173" i="3"/>
  <c r="L189" i="3"/>
  <c r="AW152" i="3"/>
  <c r="BC142" i="3"/>
  <c r="O157" i="3"/>
  <c r="BW157" i="3"/>
  <c r="BT170" i="3"/>
  <c r="AF153" i="3"/>
  <c r="AW176" i="3"/>
  <c r="BC167" i="3"/>
  <c r="AW177" i="3"/>
  <c r="AZ170" i="3"/>
  <c r="AC151" i="3"/>
  <c r="AF161" i="3"/>
  <c r="AF129" i="3"/>
  <c r="BC121" i="3"/>
  <c r="AT136" i="3"/>
  <c r="L155" i="3"/>
  <c r="S17" i="16"/>
  <c r="AC142" i="3"/>
  <c r="AT81" i="3"/>
  <c r="AW76" i="3"/>
  <c r="AF59" i="3"/>
  <c r="AF47" i="3"/>
  <c r="L111" i="3"/>
  <c r="AT88" i="3"/>
  <c r="AW69" i="3"/>
  <c r="AC110" i="3"/>
  <c r="AW118" i="3"/>
  <c r="BW118" i="3"/>
  <c r="AW106" i="3"/>
  <c r="BT41" i="3"/>
  <c r="L67" i="3"/>
  <c r="L12" i="3"/>
  <c r="AP188" i="2"/>
  <c r="AP152" i="2"/>
  <c r="AP69" i="2"/>
  <c r="AP57" i="2"/>
  <c r="AP94" i="2"/>
  <c r="AP39" i="2"/>
  <c r="AP15" i="2"/>
  <c r="AP139" i="2"/>
  <c r="AP186" i="2"/>
  <c r="AP151" i="2"/>
  <c r="AB17" i="17"/>
  <c r="AN28" i="17"/>
  <c r="AS25" i="17"/>
  <c r="AR25" i="17"/>
  <c r="AA16" i="16"/>
  <c r="Z16" i="16"/>
  <c r="W29" i="16"/>
  <c r="AW191" i="3"/>
  <c r="AF185" i="3"/>
  <c r="AW178" i="3"/>
  <c r="BZ168" i="3"/>
  <c r="AT173" i="3"/>
  <c r="L180" i="3"/>
  <c r="AW160" i="3"/>
  <c r="AF142" i="3"/>
  <c r="AT182" i="3"/>
  <c r="BW166" i="3"/>
  <c r="AZ199" i="3"/>
  <c r="L177" i="3"/>
  <c r="BW140" i="3"/>
  <c r="AF121" i="3"/>
  <c r="BT130" i="3"/>
  <c r="BC120" i="3"/>
  <c r="BZ171" i="3"/>
  <c r="AT184" i="3"/>
  <c r="BZ135" i="3"/>
  <c r="AT142" i="3"/>
  <c r="AF106" i="3"/>
  <c r="AT101" i="3"/>
  <c r="L121" i="3"/>
  <c r="L112" i="3"/>
  <c r="BC149" i="3"/>
  <c r="BC104" i="3"/>
  <c r="AW123" i="3"/>
  <c r="BT76" i="3"/>
  <c r="AT111" i="3"/>
  <c r="AT92" i="3"/>
  <c r="BQ88" i="3"/>
  <c r="AT114" i="3"/>
  <c r="O99" i="3"/>
  <c r="BZ68" i="3"/>
  <c r="BQ87" i="3"/>
  <c r="L43" i="3"/>
  <c r="BC31" i="3"/>
  <c r="AF19" i="3"/>
  <c r="AP45" i="2"/>
  <c r="AP56" i="2"/>
  <c r="AP190" i="2"/>
  <c r="AP144" i="2"/>
  <c r="AZ190" i="3"/>
  <c r="AW183" i="3"/>
  <c r="AW182" i="3"/>
  <c r="O202" i="3"/>
  <c r="BC190" i="3"/>
  <c r="BT166" i="3"/>
  <c r="AZ153" i="3"/>
  <c r="L150" i="3"/>
  <c r="AT135" i="3"/>
  <c r="AW161" i="3"/>
  <c r="AT105" i="3"/>
  <c r="AZ95" i="3"/>
  <c r="AC174" i="3"/>
  <c r="BZ100" i="3"/>
  <c r="AZ81" i="3"/>
  <c r="O134" i="3"/>
  <c r="BZ91" i="3"/>
  <c r="AP33" i="2"/>
  <c r="AP199" i="2"/>
  <c r="AS27" i="16"/>
  <c r="BC193" i="3"/>
  <c r="BW203" i="3"/>
  <c r="AC177" i="3"/>
  <c r="AF187" i="3"/>
  <c r="L201" i="3"/>
  <c r="AF190" i="3"/>
  <c r="AF178" i="3"/>
  <c r="BQ188" i="3"/>
  <c r="O191" i="3"/>
  <c r="O174" i="3"/>
  <c r="AF138" i="3"/>
  <c r="AC182" i="3"/>
  <c r="AZ169" i="3"/>
  <c r="O163" i="3"/>
  <c r="AT156" i="3"/>
  <c r="AT170" i="3"/>
  <c r="O167" i="3"/>
  <c r="BQ176" i="3"/>
  <c r="AC162" i="3"/>
  <c r="AC153" i="3"/>
  <c r="L171" i="3"/>
  <c r="AT132" i="3"/>
  <c r="L135" i="3"/>
  <c r="BC151" i="3"/>
  <c r="BT165" i="3"/>
  <c r="O154" i="3"/>
  <c r="BZ131" i="3"/>
  <c r="O130" i="3"/>
  <c r="BZ109" i="3"/>
  <c r="BC89" i="3"/>
  <c r="AF149" i="3"/>
  <c r="BC79" i="3"/>
  <c r="O107" i="3"/>
  <c r="AC71" i="3"/>
  <c r="O118" i="3"/>
  <c r="BZ65" i="3"/>
  <c r="AZ106" i="3"/>
  <c r="AZ86" i="3"/>
  <c r="AP178" i="2"/>
  <c r="AP165" i="2"/>
  <c r="AP123" i="2"/>
  <c r="AP111" i="2"/>
  <c r="AP18" i="2"/>
  <c r="AP53" i="2"/>
  <c r="AP48" i="2"/>
  <c r="AK17" i="17"/>
  <c r="BC201" i="3"/>
  <c r="AF193" i="3"/>
  <c r="AZ197" i="3"/>
  <c r="BC189" i="3"/>
  <c r="BC181" i="3"/>
  <c r="BW196" i="3"/>
  <c r="AZ175" i="3"/>
  <c r="O187" i="3"/>
  <c r="AZ174" i="3"/>
  <c r="AW148" i="3"/>
  <c r="AZ182" i="3"/>
  <c r="BZ169" i="3"/>
  <c r="BC159" i="3"/>
  <c r="BW199" i="3"/>
  <c r="AF160" i="3"/>
  <c r="BZ152" i="3"/>
  <c r="AF170" i="3"/>
  <c r="AC126" i="3"/>
  <c r="BW147" i="3"/>
  <c r="AT168" i="3"/>
  <c r="AF128" i="3"/>
  <c r="BC198" i="3"/>
  <c r="L146" i="3"/>
  <c r="BZ165" i="3"/>
  <c r="BW165" i="3"/>
  <c r="AW104" i="3"/>
  <c r="AZ99" i="3"/>
  <c r="AF86" i="3"/>
  <c r="AT174" i="3"/>
  <c r="L104" i="3"/>
  <c r="BC97" i="3"/>
  <c r="BW137" i="3"/>
  <c r="AT129" i="3"/>
  <c r="O98" i="3"/>
  <c r="BZ123" i="3"/>
  <c r="L69" i="3"/>
  <c r="BT64" i="3"/>
  <c r="BC54" i="3"/>
  <c r="L90" i="3"/>
  <c r="AT69" i="3"/>
  <c r="BT7" i="3"/>
  <c r="AP160" i="2"/>
  <c r="AP181" i="2"/>
  <c r="AP98" i="2"/>
  <c r="AP31" i="2"/>
  <c r="AP65" i="2"/>
  <c r="AP79" i="2"/>
  <c r="AF201" i="3"/>
  <c r="AF189" i="3"/>
  <c r="L195" i="3"/>
  <c r="AT189" i="3"/>
  <c r="AT177" i="3"/>
  <c r="O185" i="3"/>
  <c r="AT178" i="3"/>
  <c r="BW182" i="3"/>
  <c r="BC152" i="3"/>
  <c r="AT171" i="3"/>
  <c r="L144" i="3"/>
  <c r="AF140" i="3"/>
  <c r="L142" i="3"/>
  <c r="BT68" i="3"/>
  <c r="BW141" i="3"/>
  <c r="BT34" i="3"/>
  <c r="O64" i="3"/>
  <c r="AP202" i="2"/>
  <c r="AP154" i="2"/>
  <c r="AP102" i="2"/>
  <c r="AP88" i="2"/>
  <c r="AP63" i="2"/>
  <c r="AP3" i="2"/>
  <c r="AP93" i="2"/>
  <c r="AR28" i="16"/>
  <c r="O195" i="3"/>
  <c r="AC200" i="3"/>
  <c r="BZ180" i="3"/>
  <c r="AT203" i="3"/>
  <c r="BW187" i="3"/>
  <c r="BC182" i="3"/>
  <c r="BT188" i="3"/>
  <c r="BC173" i="3"/>
  <c r="BQ178" i="3"/>
  <c r="BC146" i="3"/>
  <c r="AT162" i="3"/>
  <c r="AZ163" i="3"/>
  <c r="BC154" i="3"/>
  <c r="L170" i="3"/>
  <c r="AF152" i="3"/>
  <c r="AT161" i="3"/>
  <c r="AW151" i="3"/>
  <c r="BC125" i="3"/>
  <c r="AZ168" i="3"/>
  <c r="AT147" i="3"/>
  <c r="AZ150" i="3"/>
  <c r="BZ132" i="3"/>
  <c r="BT126" i="3"/>
  <c r="AF198" i="3"/>
  <c r="AC198" i="3"/>
  <c r="BZ161" i="3"/>
  <c r="AW184" i="3"/>
  <c r="AF130" i="3"/>
  <c r="BQ127" i="3"/>
  <c r="BQ116" i="3"/>
  <c r="AW103" i="3"/>
  <c r="BQ96" i="3"/>
  <c r="BQ149" i="3"/>
  <c r="L79" i="3"/>
  <c r="BT74" i="3"/>
  <c r="BC63" i="3"/>
  <c r="BC51" i="3"/>
  <c r="BT92" i="3"/>
  <c r="L99" i="3"/>
  <c r="AZ44" i="3"/>
  <c r="AF27" i="3"/>
  <c r="BZ77" i="3"/>
  <c r="AP155" i="2"/>
  <c r="AP95" i="2"/>
  <c r="AP84" i="2"/>
  <c r="AP58" i="2"/>
  <c r="AP49" i="2"/>
  <c r="AP125" i="2"/>
  <c r="AP6" i="2"/>
  <c r="AP40" i="2"/>
  <c r="AP2" i="2"/>
  <c r="AP23" i="2"/>
  <c r="AP14" i="2"/>
  <c r="AP34" i="2"/>
  <c r="AP7" i="2"/>
  <c r="AP150" i="2"/>
  <c r="AP29" i="2"/>
  <c r="AP20" i="2"/>
  <c r="AP115" i="2"/>
  <c r="AP101" i="2"/>
  <c r="AP38" i="2"/>
  <c r="AP46" i="2"/>
  <c r="AP156" i="2"/>
  <c r="AP9" i="2"/>
  <c r="AP28" i="2"/>
  <c r="AP162" i="2"/>
  <c r="AP127" i="2"/>
  <c r="AP70" i="2"/>
  <c r="AP4" i="2"/>
  <c r="AP50" i="2"/>
  <c r="AP8" i="2"/>
  <c r="AP62" i="2"/>
  <c r="AP193" i="2"/>
  <c r="AP32" i="2"/>
  <c r="AP11" i="2"/>
  <c r="AP138" i="2"/>
  <c r="AP10" i="2"/>
  <c r="AP126" i="2"/>
  <c r="AP198" i="2"/>
  <c r="AP13" i="2"/>
  <c r="AP37" i="2"/>
  <c r="AP169" i="2"/>
  <c r="AP22" i="2"/>
  <c r="AP100" i="2"/>
  <c r="AP89" i="2"/>
  <c r="AP175" i="2"/>
  <c r="AP25" i="2"/>
  <c r="AP51" i="2"/>
  <c r="AP145" i="2"/>
  <c r="AP41" i="2"/>
  <c r="AP163" i="2"/>
  <c r="AP104" i="2"/>
  <c r="AP68" i="2"/>
  <c r="AP52" i="2"/>
  <c r="AP157" i="2"/>
  <c r="AP114" i="2"/>
  <c r="AP174" i="2"/>
  <c r="AP133" i="2"/>
  <c r="AP168" i="2"/>
  <c r="AK17" i="16"/>
  <c r="AB15" i="17"/>
  <c r="AN15" i="17" s="1" a="1"/>
  <c r="R5" i="17"/>
  <c r="M8" i="17" s="1"/>
  <c r="M9" i="17" s="1"/>
  <c r="Q7" i="17"/>
  <c r="AJ28" i="17"/>
  <c r="AK24" i="17" s="1"/>
  <c r="V19" i="17"/>
  <c r="V20" i="17" s="1"/>
  <c r="AT201" i="3"/>
  <c r="AW187" i="3"/>
  <c r="AW179" i="3"/>
  <c r="BZ191" i="3"/>
  <c r="BZ183" i="3"/>
  <c r="BQ203" i="3"/>
  <c r="AW202" i="3"/>
  <c r="AZ187" i="3"/>
  <c r="BC174" i="3"/>
  <c r="AW180" i="3"/>
  <c r="O178" i="3"/>
  <c r="AZ176" i="3"/>
  <c r="AF146" i="3"/>
  <c r="BC162" i="3"/>
  <c r="BZ148" i="3"/>
  <c r="O168" i="3"/>
  <c r="BT151" i="3"/>
  <c r="AW135" i="3"/>
  <c r="AZ130" i="3"/>
  <c r="AF125" i="3"/>
  <c r="BQ147" i="3"/>
  <c r="BW139" i="3"/>
  <c r="BQ137" i="3"/>
  <c r="BW107" i="3"/>
  <c r="AC103" i="3"/>
  <c r="AT108" i="3"/>
  <c r="BZ101" i="3"/>
  <c r="AF85" i="3"/>
  <c r="AZ122" i="3"/>
  <c r="AF112" i="3"/>
  <c r="AF96" i="3"/>
  <c r="AC129" i="3"/>
  <c r="BC103" i="3"/>
  <c r="AT123" i="3"/>
  <c r="BC115" i="3"/>
  <c r="BC88" i="3"/>
  <c r="AT74" i="3"/>
  <c r="AZ68" i="3"/>
  <c r="AZ63" i="3"/>
  <c r="AF118" i="3"/>
  <c r="AC61" i="3"/>
  <c r="BC49" i="3"/>
  <c r="AC47" i="3"/>
  <c r="BQ34" i="3"/>
  <c r="AT71" i="3"/>
  <c r="BQ29" i="3"/>
  <c r="BQ25" i="3"/>
  <c r="AZ39" i="3"/>
  <c r="AP173" i="2"/>
  <c r="AP196" i="2"/>
  <c r="AP96" i="2"/>
  <c r="AP103" i="2"/>
  <c r="AP35" i="2"/>
  <c r="AP19" i="2"/>
  <c r="AP78" i="2"/>
  <c r="AP187" i="2"/>
  <c r="AS26" i="17"/>
  <c r="AS28" i="17" s="1"/>
  <c r="AR26" i="17"/>
  <c r="AJ27" i="16"/>
  <c r="AI27" i="16"/>
  <c r="AA26" i="17"/>
  <c r="AA28" i="17" s="1"/>
  <c r="AB25" i="17" s="1"/>
  <c r="Z26" i="17"/>
  <c r="AE29" i="16"/>
  <c r="S15" i="16"/>
  <c r="AF180" i="3"/>
  <c r="BT202" i="3"/>
  <c r="AC187" i="3"/>
  <c r="L183" i="3"/>
  <c r="AW175" i="3"/>
  <c r="O170" i="3"/>
  <c r="AC178" i="3"/>
  <c r="BT160" i="3"/>
  <c r="AC167" i="3"/>
  <c r="BC148" i="3"/>
  <c r="BT145" i="3"/>
  <c r="AC130" i="3"/>
  <c r="BC145" i="3"/>
  <c r="L158" i="3"/>
  <c r="AC146" i="3"/>
  <c r="AF132" i="3"/>
  <c r="L149" i="3"/>
  <c r="AC184" i="3"/>
  <c r="AZ125" i="3"/>
  <c r="AW112" i="3"/>
  <c r="AZ107" i="3"/>
  <c r="AT93" i="3"/>
  <c r="BC82" i="3"/>
  <c r="L130" i="3"/>
  <c r="BC113" i="3"/>
  <c r="L96" i="3"/>
  <c r="BZ137" i="3"/>
  <c r="BW122" i="3"/>
  <c r="AC98" i="3"/>
  <c r="BC84" i="3"/>
  <c r="L134" i="3"/>
  <c r="BC23" i="3"/>
  <c r="AF60" i="3"/>
  <c r="AT68" i="3"/>
  <c r="AZ60" i="3"/>
  <c r="AZ56" i="3"/>
  <c r="BZ71" i="3"/>
  <c r="BW20" i="3"/>
  <c r="AF5" i="3"/>
  <c r="AW38" i="3"/>
  <c r="AP16" i="2"/>
  <c r="AP5" i="2"/>
  <c r="AC49" i="3"/>
  <c r="AW34" i="3"/>
  <c r="L40" i="3"/>
  <c r="L36" i="3"/>
  <c r="O68" i="3"/>
  <c r="BW25" i="3"/>
  <c r="BC12" i="3"/>
  <c r="AT4" i="3"/>
  <c r="BC28" i="3"/>
  <c r="BC24" i="3"/>
  <c r="AW18" i="3"/>
  <c r="BZ10" i="3"/>
  <c r="O25" i="3"/>
  <c r="AT39" i="3"/>
  <c r="AT12" i="3"/>
  <c r="BC13" i="3"/>
  <c r="AP189" i="2"/>
  <c r="AP131" i="2"/>
  <c r="AP119" i="2"/>
  <c r="AP107" i="2"/>
  <c r="AP183" i="2"/>
  <c r="AP142" i="2"/>
  <c r="AC94" i="3"/>
  <c r="BZ41" i="3"/>
  <c r="AP108" i="2"/>
  <c r="AP64" i="2"/>
  <c r="AP90" i="2"/>
  <c r="AP55" i="2"/>
  <c r="AP77" i="2"/>
  <c r="AT21" i="3"/>
  <c r="AP66" i="2"/>
  <c r="AT154" i="3"/>
  <c r="L131" i="3"/>
  <c r="BZ120" i="3"/>
  <c r="L184" i="3"/>
  <c r="BZ116" i="3"/>
  <c r="BC110" i="3"/>
  <c r="AT89" i="3"/>
  <c r="BC78" i="3"/>
  <c r="AF113" i="3"/>
  <c r="BT107" i="3"/>
  <c r="AF101" i="3"/>
  <c r="BT95" i="3"/>
  <c r="BC81" i="3"/>
  <c r="AC149" i="3"/>
  <c r="AW137" i="3"/>
  <c r="AF104" i="3"/>
  <c r="O115" i="3"/>
  <c r="AF115" i="3"/>
  <c r="AC68" i="3"/>
  <c r="AZ73" i="3"/>
  <c r="AW79" i="3"/>
  <c r="L75" i="3"/>
  <c r="AW68" i="3"/>
  <c r="L117" i="3"/>
  <c r="AT103" i="3"/>
  <c r="AC141" i="3"/>
  <c r="AZ117" i="3"/>
  <c r="AT75" i="3"/>
  <c r="BQ77" i="3"/>
  <c r="AF68" i="3"/>
  <c r="BC60" i="3"/>
  <c r="BT50" i="3"/>
  <c r="BC19" i="3"/>
  <c r="AW37" i="3"/>
  <c r="BZ70" i="3"/>
  <c r="L48" i="3"/>
  <c r="AT35" i="3"/>
  <c r="L49" i="3"/>
  <c r="AW48" i="3"/>
  <c r="AF37" i="3"/>
  <c r="AF71" i="3"/>
  <c r="AW21" i="3"/>
  <c r="AC25" i="3"/>
  <c r="AT42" i="3"/>
  <c r="L10" i="3"/>
  <c r="AP182" i="2"/>
  <c r="AP146" i="2"/>
  <c r="AW32" i="3"/>
  <c r="BT25" i="3"/>
  <c r="BQ45" i="3"/>
  <c r="BT39" i="3"/>
  <c r="BC3" i="3"/>
  <c r="AP201" i="2"/>
  <c r="AP180" i="2"/>
  <c r="L20" i="3"/>
  <c r="L5" i="3"/>
  <c r="AP99" i="2"/>
  <c r="AP87" i="2"/>
  <c r="AP61" i="2"/>
  <c r="AP97" i="2"/>
  <c r="AP36" i="2"/>
  <c r="BW16" i="3"/>
  <c r="AP80" i="2"/>
  <c r="AZ147" i="3"/>
  <c r="BW143" i="3"/>
  <c r="AW150" i="3"/>
  <c r="BQ135" i="3"/>
  <c r="AW130" i="3"/>
  <c r="AF120" i="3"/>
  <c r="AW198" i="3"/>
  <c r="BT171" i="3"/>
  <c r="AC171" i="3"/>
  <c r="BW161" i="3"/>
  <c r="BQ165" i="3"/>
  <c r="L141" i="3"/>
  <c r="BQ184" i="3"/>
  <c r="AF126" i="3"/>
  <c r="AT127" i="3"/>
  <c r="AC95" i="3"/>
  <c r="BC86" i="3"/>
  <c r="AT112" i="3"/>
  <c r="BZ105" i="3"/>
  <c r="AT100" i="3"/>
  <c r="BZ93" i="3"/>
  <c r="BW149" i="3"/>
  <c r="AZ137" i="3"/>
  <c r="AC122" i="3"/>
  <c r="BC100" i="3"/>
  <c r="O123" i="3"/>
  <c r="AC123" i="3"/>
  <c r="BW115" i="3"/>
  <c r="AT86" i="3"/>
  <c r="AF67" i="3"/>
  <c r="BC59" i="3"/>
  <c r="BC47" i="3"/>
  <c r="O90" i="3"/>
  <c r="AT72" i="3"/>
  <c r="L84" i="3"/>
  <c r="O86" i="3"/>
  <c r="AC79" i="3"/>
  <c r="BZ62" i="3"/>
  <c r="AW81" i="3"/>
  <c r="AT110" i="3"/>
  <c r="AF141" i="3"/>
  <c r="BQ141" i="3"/>
  <c r="BQ118" i="3"/>
  <c r="O117" i="3"/>
  <c r="L57" i="3"/>
  <c r="AF87" i="3"/>
  <c r="AZ87" i="3"/>
  <c r="BT57" i="3"/>
  <c r="O47" i="3"/>
  <c r="AF31" i="3"/>
  <c r="AT70" i="3"/>
  <c r="L59" i="3"/>
  <c r="AZ51" i="3"/>
  <c r="AT34" i="3"/>
  <c r="O48" i="3"/>
  <c r="BQ36" i="3"/>
  <c r="AC48" i="3"/>
  <c r="BC91" i="3"/>
  <c r="L22" i="3"/>
  <c r="AW3" i="3"/>
  <c r="BZ42" i="3"/>
  <c r="BT20" i="3"/>
  <c r="BZ8" i="3"/>
  <c r="AF4" i="3"/>
  <c r="AP176" i="2"/>
  <c r="AP140" i="2"/>
  <c r="L39" i="3"/>
  <c r="AZ38" i="3"/>
  <c r="AW29" i="3"/>
  <c r="AW14" i="3"/>
  <c r="AF45" i="3"/>
  <c r="O39" i="3"/>
  <c r="AT8" i="3"/>
  <c r="AP166" i="2"/>
  <c r="O5" i="3"/>
  <c r="BQ20" i="3"/>
  <c r="AW74" i="3"/>
  <c r="AP149" i="2"/>
  <c r="AC41" i="3"/>
  <c r="AP121" i="2"/>
  <c r="AP75" i="2"/>
  <c r="AP59" i="2"/>
  <c r="AZ16" i="3"/>
  <c r="AP71" i="2"/>
  <c r="AP105" i="2"/>
  <c r="BW26" i="3"/>
  <c r="BC8" i="3"/>
  <c r="O38" i="3"/>
  <c r="AT18" i="3"/>
  <c r="AT3" i="3"/>
  <c r="AP170" i="2"/>
  <c r="AP134" i="2"/>
  <c r="BZ17" i="3"/>
  <c r="L56" i="3"/>
  <c r="BW45" i="3"/>
  <c r="BC20" i="3"/>
  <c r="AP185" i="2"/>
  <c r="AP118" i="2"/>
  <c r="AP106" i="2"/>
  <c r="AZ9" i="3"/>
  <c r="AP137" i="2"/>
  <c r="AP117" i="2"/>
  <c r="AP129" i="2"/>
  <c r="AP112" i="2"/>
  <c r="AP27" i="2"/>
  <c r="AF135" i="3"/>
  <c r="AT113" i="3"/>
  <c r="AW108" i="3"/>
  <c r="AZ103" i="3"/>
  <c r="AF94" i="3"/>
  <c r="AT85" i="3"/>
  <c r="AW116" i="3"/>
  <c r="AC121" i="3"/>
  <c r="AW111" i="3"/>
  <c r="BQ104" i="3"/>
  <c r="BZ89" i="3"/>
  <c r="O126" i="3"/>
  <c r="AC137" i="3"/>
  <c r="BC112" i="3"/>
  <c r="BC96" i="3"/>
  <c r="AZ115" i="3"/>
  <c r="L82" i="3"/>
  <c r="AT58" i="3"/>
  <c r="AT46" i="3"/>
  <c r="AZ82" i="3"/>
  <c r="AW83" i="3"/>
  <c r="AF72" i="3"/>
  <c r="AW75" i="3"/>
  <c r="O103" i="3"/>
  <c r="BW75" i="3"/>
  <c r="AT73" i="3"/>
  <c r="AC46" i="3"/>
  <c r="BW37" i="3"/>
  <c r="BC70" i="3"/>
  <c r="BC52" i="3"/>
  <c r="AW40" i="3"/>
  <c r="AZ59" i="3"/>
  <c r="BQ49" i="3"/>
  <c r="AZ77" i="3"/>
  <c r="AW39" i="3"/>
  <c r="L3" i="3"/>
  <c r="AP128" i="2"/>
  <c r="AW17" i="3"/>
  <c r="AW10" i="3"/>
  <c r="O56" i="3"/>
  <c r="AT45" i="3"/>
  <c r="AT32" i="3"/>
  <c r="AP192" i="2"/>
  <c r="AP172" i="2"/>
  <c r="AP141" i="2"/>
  <c r="AP130" i="2"/>
  <c r="AC9" i="3"/>
  <c r="AF20" i="3"/>
  <c r="L16" i="3"/>
  <c r="BQ41" i="3"/>
  <c r="AP72" i="2"/>
  <c r="AP82" i="2"/>
  <c r="AP30" i="2"/>
  <c r="AZ26" i="3"/>
  <c r="AF26" i="3"/>
  <c r="AW80" i="3"/>
  <c r="AF66" i="3"/>
  <c r="BZ58" i="3"/>
  <c r="BW73" i="3"/>
  <c r="BQ134" i="3"/>
  <c r="AZ118" i="3"/>
  <c r="AT117" i="3"/>
  <c r="BQ99" i="3"/>
  <c r="AT102" i="3"/>
  <c r="O87" i="3"/>
  <c r="AT87" i="3"/>
  <c r="AT56" i="3"/>
  <c r="AC44" i="3"/>
  <c r="AF30" i="3"/>
  <c r="AZ52" i="3"/>
  <c r="AW49" i="3"/>
  <c r="O77" i="3"/>
  <c r="O45" i="3"/>
  <c r="AC17" i="3"/>
  <c r="L14" i="3"/>
  <c r="L7" i="3"/>
  <c r="AP200" i="2"/>
  <c r="AP164" i="2"/>
  <c r="AP122" i="2"/>
  <c r="BT38" i="3"/>
  <c r="AC38" i="3"/>
  <c r="AZ32" i="3"/>
  <c r="L60" i="3"/>
  <c r="AC39" i="3"/>
  <c r="AT10" i="3"/>
  <c r="AP191" i="2"/>
  <c r="AP147" i="2"/>
  <c r="AP195" i="2"/>
  <c r="L64" i="3"/>
  <c r="AP148" i="2"/>
  <c r="O16" i="3"/>
  <c r="AP136" i="2"/>
  <c r="AP171" i="2"/>
  <c r="AP54" i="2"/>
  <c r="AP197" i="2"/>
  <c r="AP161" i="2"/>
  <c r="AP44" i="2"/>
  <c r="AP85" i="2"/>
  <c r="AC16" i="3"/>
  <c r="BQ21" i="3"/>
  <c r="AP86" i="2"/>
  <c r="AP74" i="2"/>
  <c r="AP124" i="2"/>
  <c r="BZ26" i="3"/>
  <c r="L51" i="3"/>
  <c r="BW52" i="3"/>
  <c r="BT49" i="3"/>
  <c r="L77" i="3"/>
  <c r="AZ71" i="3"/>
  <c r="AP116" i="2"/>
  <c r="BW32" i="3"/>
  <c r="BQ7" i="3"/>
  <c r="AW45" i="3"/>
  <c r="AP153" i="2"/>
  <c r="AP177" i="2"/>
  <c r="BC74" i="3"/>
  <c r="AP143" i="2"/>
  <c r="AP159" i="2"/>
  <c r="AP81" i="2"/>
  <c r="AP76" i="2"/>
  <c r="AP43" i="2"/>
  <c r="BQ16" i="3"/>
  <c r="BW21" i="3"/>
  <c r="AP109" i="2"/>
  <c r="AP21" i="2"/>
  <c r="AT145" i="3"/>
  <c r="AC158" i="3"/>
  <c r="AC144" i="3"/>
  <c r="BC132" i="3"/>
  <c r="AW126" i="3"/>
  <c r="BZ198" i="3"/>
  <c r="AZ198" i="3"/>
  <c r="L154" i="3"/>
  <c r="BT184" i="3"/>
  <c r="AC154" i="3"/>
  <c r="AF131" i="3"/>
  <c r="AZ144" i="3"/>
  <c r="BT127" i="3"/>
  <c r="O142" i="3"/>
  <c r="AC107" i="3"/>
  <c r="BC102" i="3"/>
  <c r="AF82" i="3"/>
  <c r="AF109" i="3"/>
  <c r="BT103" i="3"/>
  <c r="AF97" i="3"/>
  <c r="BZ85" i="3"/>
  <c r="AW149" i="3"/>
  <c r="BC122" i="3"/>
  <c r="BC108" i="3"/>
  <c r="BZ95" i="3"/>
  <c r="AW98" i="3"/>
  <c r="AC75" i="3"/>
  <c r="BZ115" i="3"/>
  <c r="L92" i="3"/>
  <c r="BC75" i="3"/>
  <c r="AZ64" i="3"/>
  <c r="AW88" i="3"/>
  <c r="BT77" i="3"/>
  <c r="AC83" i="3"/>
  <c r="AW114" i="3"/>
  <c r="AW84" i="3"/>
  <c r="BT69" i="3"/>
  <c r="AT65" i="3"/>
  <c r="AF58" i="3"/>
  <c r="AZ110" i="3"/>
  <c r="AC90" i="3"/>
  <c r="L70" i="3"/>
  <c r="AW141" i="3"/>
  <c r="O106" i="3"/>
  <c r="AW102" i="3"/>
  <c r="AW41" i="3"/>
  <c r="AW87" i="3"/>
  <c r="AT57" i="3"/>
  <c r="AC53" i="3"/>
  <c r="BW44" i="3"/>
  <c r="O55" i="3"/>
  <c r="AW43" i="3"/>
  <c r="BW70" i="3"/>
  <c r="AW61" i="3"/>
  <c r="L37" i="3"/>
  <c r="AT37" i="3"/>
  <c r="BQ53" i="3"/>
  <c r="AT40" i="3"/>
  <c r="BQ56" i="3"/>
  <c r="L68" i="3"/>
  <c r="L71" i="3"/>
  <c r="AC20" i="3"/>
  <c r="BW29" i="3"/>
  <c r="AC6" i="3"/>
  <c r="AZ8" i="3"/>
  <c r="AZ14" i="3"/>
  <c r="BC29" i="3"/>
  <c r="BZ12" i="3"/>
  <c r="AP194" i="2"/>
  <c r="AP158" i="2"/>
  <c r="AP110" i="2"/>
  <c r="BZ32" i="3"/>
  <c r="BC45" i="3"/>
  <c r="BT45" i="3"/>
  <c r="BQ39" i="3"/>
  <c r="AP132" i="2"/>
  <c r="BQ64" i="3"/>
  <c r="AP135" i="2"/>
  <c r="AP184" i="2"/>
  <c r="AP47" i="2"/>
  <c r="AZ41" i="3"/>
  <c r="AP67" i="2"/>
  <c r="L21" i="3"/>
  <c r="AP73" i="2"/>
  <c r="AP12" i="2"/>
  <c r="BT16" i="3"/>
  <c r="AF16" i="3"/>
  <c r="AP83" i="2"/>
  <c r="AF21" i="3"/>
  <c r="AP91" i="2"/>
  <c r="AP92" i="2"/>
  <c r="X20" i="17" l="1"/>
  <c r="N34" i="17"/>
  <c r="O9" i="17"/>
  <c r="L33" i="17"/>
  <c r="AK26" i="17"/>
  <c r="M19" i="16"/>
  <c r="M20" i="16" s="1"/>
  <c r="O20" i="16" s="1"/>
  <c r="AK14" i="16"/>
  <c r="N35" i="16"/>
  <c r="O9" i="16"/>
  <c r="L35" i="16"/>
  <c r="AN15" i="17"/>
  <c r="AR15" i="17"/>
  <c r="AT27" i="17"/>
  <c r="AT24" i="17"/>
  <c r="AB26" i="17"/>
  <c r="AT25" i="17"/>
  <c r="AN14" i="17" a="1"/>
  <c r="M19" i="17"/>
  <c r="M20" i="17" s="1"/>
  <c r="AJ29" i="16"/>
  <c r="AK27" i="16" s="1"/>
  <c r="AN16" i="16" a="1"/>
  <c r="AE19" i="16"/>
  <c r="AE20" i="16" s="1"/>
  <c r="AB27" i="17"/>
  <c r="AB24" i="17"/>
  <c r="AN14" i="16" a="1"/>
  <c r="AA29" i="16"/>
  <c r="AB26" i="16" s="1"/>
  <c r="AK14" i="17"/>
  <c r="AK15" i="17"/>
  <c r="AK16" i="17"/>
  <c r="AK25" i="17"/>
  <c r="AK27" i="17"/>
  <c r="AS29" i="16"/>
  <c r="AT27" i="16" s="1"/>
  <c r="R28" i="17"/>
  <c r="AT26" i="17"/>
  <c r="AN29" i="17" s="1"/>
  <c r="AN30" i="17" s="1"/>
  <c r="AW25" i="16" a="1"/>
  <c r="M30" i="16"/>
  <c r="M31" i="16" s="1"/>
  <c r="AA18" i="16"/>
  <c r="AB16" i="16" s="1"/>
  <c r="AP30" i="17" l="1"/>
  <c r="P36" i="17"/>
  <c r="AW26" i="17" a="1"/>
  <c r="O20" i="17"/>
  <c r="N33" i="17"/>
  <c r="O31" i="16"/>
  <c r="P35" i="16"/>
  <c r="AG20" i="16"/>
  <c r="N37" i="16"/>
  <c r="AW26" i="17"/>
  <c r="BA26" i="17"/>
  <c r="AN16" i="17" a="1"/>
  <c r="AE19" i="17"/>
  <c r="AE20" i="17" s="1"/>
  <c r="AN14" i="16"/>
  <c r="AR14" i="16" s="1"/>
  <c r="AW25" i="16"/>
  <c r="BA25" i="16" s="1"/>
  <c r="S24" i="17"/>
  <c r="S26" i="17"/>
  <c r="S25" i="17"/>
  <c r="AN14" i="17"/>
  <c r="AR14" i="17" s="1"/>
  <c r="AB25" i="16"/>
  <c r="AB28" i="16"/>
  <c r="AB27" i="16"/>
  <c r="AW25" i="17" a="1"/>
  <c r="V29" i="17"/>
  <c r="V30" i="17" s="1"/>
  <c r="AT25" i="16"/>
  <c r="AT28" i="16"/>
  <c r="AN16" i="16"/>
  <c r="AR16" i="16" s="1"/>
  <c r="AE29" i="17"/>
  <c r="AE30" i="17" s="1"/>
  <c r="AB14" i="16"/>
  <c r="AB15" i="16"/>
  <c r="AB17" i="16"/>
  <c r="AW27" i="17" a="1"/>
  <c r="S27" i="17"/>
  <c r="AT26" i="16"/>
  <c r="AK25" i="16"/>
  <c r="AK28" i="16"/>
  <c r="AK26" i="16"/>
  <c r="AG30" i="17" l="1"/>
  <c r="P35" i="17"/>
  <c r="AG20" i="17"/>
  <c r="N35" i="17"/>
  <c r="X30" i="17"/>
  <c r="P34" i="17"/>
  <c r="AN15" i="16" a="1"/>
  <c r="V19" i="16"/>
  <c r="V20" i="16" s="1"/>
  <c r="AW28" i="16" a="1"/>
  <c r="AN30" i="16"/>
  <c r="AN31" i="16" s="1"/>
  <c r="AW27" i="16" a="1"/>
  <c r="AE30" i="16"/>
  <c r="AE31" i="16" s="1"/>
  <c r="AW27" i="17"/>
  <c r="BA27" i="17" s="1"/>
  <c r="AW24" i="17" a="1"/>
  <c r="M29" i="17"/>
  <c r="M30" i="17" s="1"/>
  <c r="AW25" i="17"/>
  <c r="BA25" i="17" s="1"/>
  <c r="AN16" i="17"/>
  <c r="AR16" i="17" s="1"/>
  <c r="AW26" i="16" a="1"/>
  <c r="V30" i="16"/>
  <c r="V31" i="16" s="1"/>
  <c r="O30" i="17" l="1"/>
  <c r="P33" i="17"/>
  <c r="AP31" i="16"/>
  <c r="P38" i="16"/>
  <c r="X20" i="16"/>
  <c r="N36" i="16"/>
  <c r="AG31" i="16"/>
  <c r="P37" i="16"/>
  <c r="X31" i="16"/>
  <c r="P36" i="16"/>
  <c r="AW27" i="16"/>
  <c r="BA27" i="16" s="1"/>
  <c r="AW26" i="16"/>
  <c r="BA26" i="16" s="1"/>
  <c r="AW24" i="17"/>
  <c r="BA24" i="17" s="1"/>
  <c r="AW28" i="16"/>
  <c r="BA28" i="16" s="1"/>
  <c r="AN15" i="16"/>
  <c r="AR15" i="16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<sst xmlns="http://schemas.openxmlformats.org/spreadsheetml/2006/main" count="1618" uniqueCount="331">
  <si>
    <t>x</t>
  </si>
  <si>
    <t>Треугольная функция</t>
  </si>
  <si>
    <t>Трапецевидная функция</t>
  </si>
  <si>
    <t>Гаусс</t>
  </si>
  <si>
    <t>Колокол</t>
  </si>
  <si>
    <t>Сигмоидная функция</t>
  </si>
  <si>
    <t>S-функция</t>
  </si>
  <si>
    <t>Z-функция</t>
  </si>
  <si>
    <t>Параметры для треугольной функции</t>
  </si>
  <si>
    <t>a</t>
  </si>
  <si>
    <t>b</t>
  </si>
  <si>
    <t>c</t>
  </si>
  <si>
    <t>Параметры для трапецевидной функции</t>
  </si>
  <si>
    <t>d</t>
  </si>
  <si>
    <t>Параметры для функции Гаусса</t>
  </si>
  <si>
    <t>с</t>
  </si>
  <si>
    <t>sigma</t>
  </si>
  <si>
    <t>Параметры для функции "Колокол"</t>
  </si>
  <si>
    <t>Параметры для сигмоидной функции</t>
  </si>
  <si>
    <t>Параметры для S-функции</t>
  </si>
  <si>
    <t>Параметры для Z-функции</t>
  </si>
  <si>
    <t>Дизьюнкция</t>
  </si>
  <si>
    <t>Коньюнкция</t>
  </si>
  <si>
    <t>Дополнение А</t>
  </si>
  <si>
    <t>Разность</t>
  </si>
  <si>
    <t>Дизъюнктивная сумма</t>
  </si>
  <si>
    <t>A и неA</t>
  </si>
  <si>
    <t>A или неA</t>
  </si>
  <si>
    <t>Алгебраическое умножение</t>
  </si>
  <si>
    <t>Умножение (нормировка)</t>
  </si>
  <si>
    <t>Алгебр. Сумма</t>
  </si>
  <si>
    <t>Концентрирование</t>
  </si>
  <si>
    <t>Растяжение</t>
  </si>
  <si>
    <t>Исходные функции</t>
  </si>
  <si>
    <t>Конъюнкция относительно дизъюнкции</t>
  </si>
  <si>
    <t>Дизъюнкция относительно конъюнкции</t>
  </si>
  <si>
    <t>Сложение относительно умножения</t>
  </si>
  <si>
    <t>Умножение относительно сложения</t>
  </si>
  <si>
    <t>Сложение относительно дизъюнкции</t>
  </si>
  <si>
    <t>Сложение относительно конъюнкции</t>
  </si>
  <si>
    <t>Умножение относительно дизъюнкции</t>
  </si>
  <si>
    <t>Умножение относительно конъюнкции</t>
  </si>
  <si>
    <t>Отрицание дизъюнкции</t>
  </si>
  <si>
    <t>Отрицание конъюнкции</t>
  </si>
  <si>
    <t>Отрицание умножения</t>
  </si>
  <si>
    <t>Отрицание сложения</t>
  </si>
  <si>
    <r>
      <rPr>
        <b/>
        <sz val="11"/>
        <color theme="1"/>
        <rFont val="Calibri"/>
      </rPr>
      <t xml:space="preserve">А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 xml:space="preserve">(В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</si>
  <si>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 xml:space="preserve">В)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 xml:space="preserve">(А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С)</t>
    </r>
  </si>
  <si>
    <t>Сравнение</t>
  </si>
  <si>
    <r>
      <rPr>
        <b/>
        <sz val="11"/>
        <color theme="1"/>
        <rFont val="Calibri"/>
      </rPr>
      <t xml:space="preserve">А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 xml:space="preserve">(В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</si>
  <si>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 xml:space="preserve">В)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 xml:space="preserve">(А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С)</t>
    </r>
  </si>
  <si>
    <t>А + (В * С)</t>
  </si>
  <si>
    <t>(А + В) * (А + С)</t>
  </si>
  <si>
    <t>А * (В + С)</t>
  </si>
  <si>
    <t>(А * В) + (А * С)</t>
  </si>
  <si>
    <r>
      <rPr>
        <b/>
        <sz val="11"/>
        <color theme="1"/>
        <rFont val="Calibri"/>
      </rPr>
      <t xml:space="preserve">А + (В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</si>
  <si>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+ В)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(А + С)</t>
    </r>
  </si>
  <si>
    <r>
      <rPr>
        <b/>
        <sz val="11"/>
        <color theme="1"/>
        <rFont val="Calibri"/>
      </rPr>
      <t xml:space="preserve">А + (В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</si>
  <si>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+ В)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(А + С)</t>
    </r>
  </si>
  <si>
    <r>
      <rPr>
        <b/>
        <sz val="11"/>
        <color theme="1"/>
        <rFont val="Calibri"/>
      </rPr>
      <t xml:space="preserve">А * (В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</si>
  <si>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* В)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(А * С)</t>
    </r>
  </si>
  <si>
    <r>
      <rPr>
        <b/>
        <sz val="11"/>
        <color theme="1"/>
        <rFont val="Calibri"/>
      </rPr>
      <t xml:space="preserve">А * (В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</si>
  <si>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* В)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(А * С)</t>
    </r>
  </si>
  <si>
    <r>
      <rPr>
        <b/>
        <sz val="11"/>
        <color theme="1"/>
        <rFont val="Calibri"/>
      </rPr>
      <t xml:space="preserve">⌐(А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В)</t>
    </r>
  </si>
  <si>
    <r>
      <rPr>
        <b/>
        <sz val="11"/>
        <color theme="1"/>
        <rFont val="Calibri"/>
      </rPr>
      <t xml:space="preserve">⌐А </t>
    </r>
    <r>
      <rPr>
        <b/>
        <sz val="11"/>
        <color theme="1"/>
        <rFont val="Noto Sans"/>
      </rPr>
      <t>ꓵ ⌐</t>
    </r>
    <r>
      <rPr>
        <b/>
        <sz val="11"/>
        <color theme="1"/>
        <rFont val="Calibri"/>
      </rPr>
      <t>В</t>
    </r>
  </si>
  <si>
    <r>
      <rPr>
        <b/>
        <sz val="11"/>
        <color theme="1"/>
        <rFont val="Calibri"/>
      </rPr>
      <t xml:space="preserve">⌐(А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В)</t>
    </r>
  </si>
  <si>
    <r>
      <rPr>
        <b/>
        <sz val="11"/>
        <color theme="1"/>
        <rFont val="Calibri"/>
      </rPr>
      <t xml:space="preserve">⌐А </t>
    </r>
    <r>
      <rPr>
        <b/>
        <sz val="11"/>
        <color theme="1"/>
        <rFont val="Noto Sans"/>
      </rPr>
      <t>ꓴ ⌐</t>
    </r>
    <r>
      <rPr>
        <b/>
        <sz val="11"/>
        <color theme="1"/>
        <rFont val="Calibri"/>
      </rPr>
      <t>В</t>
    </r>
  </si>
  <si>
    <t>⌐(А * В)</t>
  </si>
  <si>
    <t>⌐А + ⌐В</t>
  </si>
  <si>
    <t>⌐(А + В)</t>
  </si>
  <si>
    <t>⌐А * ⌐В</t>
  </si>
  <si>
    <t>возраст</t>
  </si>
  <si>
    <t>старость</t>
  </si>
  <si>
    <t>стоимость автомобиля</t>
  </si>
  <si>
    <t>низкий уровень дохода</t>
  </si>
  <si>
    <t>средний уровень дохода</t>
  </si>
  <si>
    <t>высокий уровень дохода</t>
  </si>
  <si>
    <t>Новые автомобили до 1 500 000 рублей купить в Москве в автосалоне АвтоГЕРМЕС</t>
  </si>
  <si>
    <r>
      <rPr>
        <b/>
        <sz val="10"/>
        <color theme="1"/>
        <rFont val="Arial"/>
      </rPr>
      <t>Lada Granta</t>
    </r>
    <r>
      <rPr>
        <sz val="10"/>
        <color theme="1"/>
        <rFont val="Arial"/>
      </rPr>
      <t> 2025 </t>
    </r>
  </si>
  <si>
    <t>от 1 114 000</t>
  </si>
  <si>
    <t>Z - функция</t>
  </si>
  <si>
    <r>
      <rPr>
        <b/>
        <sz val="10"/>
        <color theme="1"/>
        <rFont val="Arial"/>
      </rPr>
      <t>Lada Niva Travel</t>
    </r>
    <r>
      <rPr>
        <sz val="10"/>
        <color theme="1"/>
        <rFont val="Arial"/>
      </rPr>
      <t> 2025 года, NEW Classic, двигатель 1,8 л, бензин, механика, полный привод. Цена — от 1 219 000 рублей</t>
    </r>
  </si>
  <si>
    <r>
      <rPr>
        <b/>
        <sz val="10"/>
        <color theme="1"/>
        <rFont val="Arial"/>
      </rPr>
      <t>Lada Iskra</t>
    </r>
    <r>
      <rPr>
        <sz val="10"/>
        <color theme="1"/>
        <rFont val="Arial"/>
      </rPr>
      <t xml:space="preserve"> 2025 года, Enjoy, двигатель 1,6 л, бензин, механика, передний привод. </t>
    </r>
  </si>
  <si>
    <t>Цена — от 1 347 000 рублей.</t>
  </si>
  <si>
    <r>
      <rPr>
        <b/>
        <sz val="10"/>
        <color theme="1"/>
        <rFont val="Arial"/>
      </rPr>
      <t>Hyundai Solaris II Рестайлинг</t>
    </r>
    <r>
      <rPr>
        <sz val="10"/>
        <color theme="1"/>
        <rFont val="Arial"/>
      </rPr>
      <t xml:space="preserve"> 2020 года, седан, пробег 204 762 км, двигатель 1,6 л, 123 л.с., бензин, передний привод, автомат. </t>
    </r>
  </si>
  <si>
    <t>Цена — 1 270 000 рублей.</t>
  </si>
  <si>
    <t>Chery Tiggo 8 Pro Max</t>
  </si>
  <si>
    <t>2 790 000 руб.</t>
  </si>
  <si>
    <t>AC T9 Urban 2.0TGDI, Серый металлик, 2025 г., №196691</t>
  </si>
  <si>
    <t>3 459 000 руб.</t>
  </si>
  <si>
    <t>GEELY EX5 EM-i Max, Зеленый металлик, 2025 г., №191667</t>
  </si>
  <si>
    <t>3 369 990 руб.</t>
  </si>
  <si>
    <t>от 0 до 18</t>
  </si>
  <si>
    <t>Продажа автомобилей в России. Подержанные авто, новые. Купить автомобиль б/у от 7 000 000 рублей.</t>
  </si>
  <si>
    <t>от 18 до 44</t>
  </si>
  <si>
    <t>S - функция</t>
  </si>
  <si>
    <t>Audi Q3 Sportback</t>
  </si>
  <si>
    <t>5 850 000 руб.</t>
  </si>
  <si>
    <t>от 45 до 59</t>
  </si>
  <si>
    <t>Сигма</t>
  </si>
  <si>
    <t>Mercedes-Benz S-Class, 2021 год</t>
  </si>
  <si>
    <t>7 600 000 руб.</t>
  </si>
  <si>
    <t>от 60 до 74</t>
  </si>
  <si>
    <t>Volvo XC60, 2025 год</t>
  </si>
  <si>
    <t>8 500 000 руб.</t>
  </si>
  <si>
    <t>от 75 до 90</t>
  </si>
  <si>
    <t>Гаусса</t>
  </si>
  <si>
    <t>от 90</t>
  </si>
  <si>
    <t>а</t>
  </si>
  <si>
    <t xml:space="preserve">с </t>
  </si>
  <si>
    <t>сигма</t>
  </si>
  <si>
    <t>A</t>
  </si>
  <si>
    <t>Y1</t>
  </si>
  <si>
    <t>Y2</t>
  </si>
  <si>
    <t>Y3</t>
  </si>
  <si>
    <t>Y4</t>
  </si>
  <si>
    <t>Y5</t>
  </si>
  <si>
    <t>Y6</t>
  </si>
  <si>
    <t>MaxMin</t>
  </si>
  <si>
    <t>Z1</t>
  </si>
  <si>
    <t>Z2</t>
  </si>
  <si>
    <t>Z3</t>
  </si>
  <si>
    <t>Z4</t>
  </si>
  <si>
    <t>Z5</t>
  </si>
  <si>
    <t>X1</t>
  </si>
  <si>
    <t>X2</t>
  </si>
  <si>
    <t>X3</t>
  </si>
  <si>
    <t>X4</t>
  </si>
  <si>
    <t>X5</t>
  </si>
  <si>
    <t>MinMax</t>
  </si>
  <si>
    <t>B</t>
  </si>
  <si>
    <t>Multiple</t>
  </si>
  <si>
    <t>A11</t>
  </si>
  <si>
    <t>A12</t>
  </si>
  <si>
    <t>A21</t>
  </si>
  <si>
    <t>A22</t>
  </si>
  <si>
    <t>B1</t>
  </si>
  <si>
    <t>B2</t>
  </si>
  <si>
    <t>Мамдани</t>
  </si>
  <si>
    <t>A11 (трапецевидная функция)</t>
  </si>
  <si>
    <t>Значения X</t>
  </si>
  <si>
    <t>x1</t>
  </si>
  <si>
    <t>x2</t>
  </si>
  <si>
    <t>Aij</t>
  </si>
  <si>
    <t>А12 (колокол)</t>
  </si>
  <si>
    <t>Min</t>
  </si>
  <si>
    <t>A21 (треугольная функция)</t>
  </si>
  <si>
    <t>M1</t>
  </si>
  <si>
    <t>M2</t>
  </si>
  <si>
    <t>Add Corr</t>
  </si>
  <si>
    <t>X_max</t>
  </si>
  <si>
    <t>A22 (сигмоидная функция)</t>
  </si>
  <si>
    <t>X_min</t>
  </si>
  <si>
    <t>Y_max</t>
  </si>
  <si>
    <t>Y_min</t>
  </si>
  <si>
    <t>B1 (функция Гаусса)</t>
  </si>
  <si>
    <t>B2 (S-функция)</t>
  </si>
  <si>
    <t>Ларсен (MAX)</t>
  </si>
  <si>
    <t>Ларсен (SUM)</t>
  </si>
  <si>
    <t>A1</t>
  </si>
  <si>
    <t>A2</t>
  </si>
  <si>
    <t>C1</t>
  </si>
  <si>
    <t>C2</t>
  </si>
  <si>
    <t>A1 (трапецевидная функция)</t>
  </si>
  <si>
    <t>Значения</t>
  </si>
  <si>
    <t>x0</t>
  </si>
  <si>
    <t>y0</t>
  </si>
  <si>
    <t>A/B</t>
  </si>
  <si>
    <t>А2 (колокол)</t>
  </si>
  <si>
    <t>Min/alpha</t>
  </si>
  <si>
    <t>B1 (треугольная функция)</t>
  </si>
  <si>
    <t>B2 (функция Гаусса)</t>
  </si>
  <si>
    <t>С1 (сигмоидная функция)</t>
  </si>
  <si>
    <t>Z</t>
  </si>
  <si>
    <t>Z0</t>
  </si>
  <si>
    <t>С2 (S-функция)</t>
  </si>
  <si>
    <t>y</t>
  </si>
  <si>
    <t>a1</t>
  </si>
  <si>
    <t>b1</t>
  </si>
  <si>
    <t>a2</t>
  </si>
  <si>
    <t>b2</t>
  </si>
  <si>
    <t>Z (обобщенный)</t>
  </si>
  <si>
    <t>Выбор технологии для backend-разработки</t>
  </si>
  <si>
    <t>\</t>
  </si>
  <si>
    <t>Экономика
 разработки</t>
  </si>
  <si>
    <t>Технические
 характеристики</t>
  </si>
  <si>
    <t>Риски
 и устойчивость</t>
  </si>
  <si>
    <t>∑𝑆</t>
  </si>
  <si>
    <t>W</t>
  </si>
  <si>
    <t>W_norm</t>
  </si>
  <si>
    <t>Экономика
разработки</t>
  </si>
  <si>
    <t>Технические
характеристики</t>
  </si>
  <si>
    <t>Риски 
и устойчивость</t>
  </si>
  <si>
    <t>∑W</t>
  </si>
  <si>
    <t>lambda_max</t>
  </si>
  <si>
    <t>n</t>
  </si>
  <si>
    <t>CI (ИС)</t>
  </si>
  <si>
    <t>CR (ОС)</t>
  </si>
  <si>
    <r>
      <t xml:space="preserve">Какой критерий более важен с точки зрения </t>
    </r>
    <r>
      <rPr>
        <b/>
        <sz val="11"/>
        <color theme="1"/>
        <rFont val="Calibri"/>
      </rPr>
      <t>экономики разработки</t>
    </r>
    <r>
      <rPr>
        <sz val="11"/>
        <color theme="1"/>
        <rFont val="Calibri"/>
      </rPr>
      <t>?</t>
    </r>
  </si>
  <si>
    <r>
      <t xml:space="preserve">Какой критерий более важен с точки зрения </t>
    </r>
    <r>
      <rPr>
        <b/>
        <sz val="11"/>
        <color theme="1"/>
        <rFont val="Calibri"/>
      </rPr>
      <t>тех.характеристик</t>
    </r>
    <r>
      <rPr>
        <sz val="11"/>
        <color theme="1"/>
        <rFont val="Calibri"/>
      </rPr>
      <t>?</t>
    </r>
  </si>
  <si>
    <r>
      <t xml:space="preserve">Какой критерий более важен с точки зрения </t>
    </r>
    <r>
      <rPr>
        <b/>
        <sz val="11"/>
        <color theme="1"/>
        <rFont val="Calibri"/>
      </rPr>
      <t>рисков</t>
    </r>
    <r>
      <rPr>
        <sz val="11"/>
        <color theme="1"/>
        <rFont val="Calibri"/>
      </rPr>
      <t>?</t>
    </r>
  </si>
  <si>
    <t>Время разработки</t>
  </si>
  <si>
    <t>Производительность</t>
  </si>
  <si>
    <t>Зрелость экосистемы</t>
  </si>
  <si>
    <t>Стабильность в проде</t>
  </si>
  <si>
    <t>Сумма</t>
  </si>
  <si>
    <r>
      <t xml:space="preserve">Какая альтернатива больше подходит с точки зрения </t>
    </r>
    <r>
      <rPr>
        <b/>
        <sz val="11"/>
        <color theme="1"/>
        <rFont val="Calibri"/>
      </rPr>
      <t>времени разработки</t>
    </r>
    <r>
      <rPr>
        <sz val="11"/>
        <color theme="1"/>
        <rFont val="Calibri"/>
      </rPr>
      <t>?</t>
    </r>
  </si>
  <si>
    <r>
      <t xml:space="preserve">Какая альтернатива больше подходит с точки зрения </t>
    </r>
    <r>
      <rPr>
        <b/>
        <sz val="11"/>
        <color theme="1"/>
        <rFont val="Calibri"/>
      </rPr>
      <t>производительности</t>
    </r>
    <r>
      <rPr>
        <sz val="11"/>
        <color theme="1"/>
        <rFont val="Calibri"/>
      </rPr>
      <t>?</t>
    </r>
  </si>
  <si>
    <r>
      <t xml:space="preserve">Какая альтернатива больше подходит с точки зрения </t>
    </r>
    <r>
      <rPr>
        <b/>
        <sz val="11"/>
        <color theme="1"/>
        <rFont val="Calibri"/>
      </rPr>
      <t>зрелости экосистемы</t>
    </r>
    <r>
      <rPr>
        <sz val="11"/>
        <color theme="1"/>
        <rFont val="Calibri"/>
      </rPr>
      <t>?</t>
    </r>
  </si>
  <si>
    <r>
      <t xml:space="preserve">Какая альтернатива больше подходит с точки зрения </t>
    </r>
    <r>
      <rPr>
        <b/>
        <sz val="11"/>
        <color theme="1"/>
        <rFont val="Calibri"/>
      </rPr>
      <t>стабильности</t>
    </r>
    <r>
      <rPr>
        <sz val="11"/>
        <color theme="1"/>
        <rFont val="Calibri"/>
      </rPr>
      <t>?</t>
    </r>
  </si>
  <si>
    <t>Python</t>
  </si>
  <si>
    <t>Node.js</t>
  </si>
  <si>
    <t>Java</t>
  </si>
  <si>
    <t>Go</t>
  </si>
  <si>
    <t>Матрица влияния W12</t>
  </si>
  <si>
    <t>Матрица влияния W23</t>
  </si>
  <si>
    <t>Иерархический синтез A</t>
  </si>
  <si>
    <t xml:space="preserve"> и</t>
  </si>
  <si>
    <t>w_norm</t>
  </si>
  <si>
    <t>max</t>
  </si>
  <si>
    <t>Node.JS</t>
  </si>
  <si>
    <t>Глобальный индекс согласованности C</t>
  </si>
  <si>
    <t>Глобальное соотношение согласованности CS</t>
  </si>
  <si>
    <t>Порог. ИС1 (CIS)</t>
  </si>
  <si>
    <t>Порог. ИС0 (CIS)</t>
  </si>
  <si>
    <t>Порог. ИС2 (CIS)</t>
  </si>
  <si>
    <t>R</t>
  </si>
  <si>
    <t>0% &lt; 10%, значит, можно сделать вывод
 о согласованности иерархической модели</t>
  </si>
  <si>
    <t>ИС0 (CI)</t>
  </si>
  <si>
    <t>ИС1 (CI)</t>
  </si>
  <si>
    <t>ИС2 (CI)</t>
  </si>
  <si>
    <r>
      <t xml:space="preserve">0% &gt; 10%, значит, можно сделать вывод
 о </t>
    </r>
    <r>
      <rPr>
        <b/>
        <sz val="11"/>
        <color theme="1"/>
        <rFont val="Calibri"/>
        <family val="2"/>
        <charset val="204"/>
      </rPr>
      <t>не</t>
    </r>
    <r>
      <rPr>
        <sz val="11"/>
        <color theme="1"/>
        <rFont val="Calibri"/>
        <family val="2"/>
        <charset val="204"/>
      </rPr>
      <t xml:space="preserve"> согласованности иерархической модели</t>
    </r>
  </si>
  <si>
    <r>
      <rPr>
        <b/>
        <sz val="11"/>
        <color rgb="FF000000"/>
        <rFont val="Calibri"/>
        <family val="2"/>
        <charset val="204"/>
        <scheme val="minor"/>
      </rPr>
      <t xml:space="preserve">C1 - </t>
    </r>
    <r>
      <rPr>
        <sz val="11"/>
        <color indexed="64"/>
        <rFont val="Calibri"/>
        <scheme val="minor"/>
      </rPr>
      <t>Организационные параметры</t>
    </r>
  </si>
  <si>
    <r>
      <rPr>
        <b/>
        <sz val="11"/>
        <color theme="1"/>
        <rFont val="Calibri"/>
        <family val="2"/>
        <charset val="204"/>
        <scheme val="minor"/>
      </rPr>
      <t>C2</t>
    </r>
    <r>
      <rPr>
        <sz val="11"/>
        <color theme="1"/>
        <rFont val="Calibri"/>
        <family val="2"/>
        <charset val="204"/>
        <scheme val="minor"/>
      </rPr>
      <t xml:space="preserve"> - Технические параметры</t>
    </r>
  </si>
  <si>
    <r>
      <rPr>
        <b/>
        <sz val="11"/>
        <color rgb="FF000000"/>
        <rFont val="Calibri"/>
        <family val="2"/>
        <charset val="204"/>
        <scheme val="minor"/>
      </rPr>
      <t xml:space="preserve">C3 </t>
    </r>
    <r>
      <rPr>
        <sz val="11"/>
        <color indexed="64"/>
        <rFont val="Calibri"/>
        <scheme val="minor"/>
      </rPr>
      <t>- Экономические параметры</t>
    </r>
  </si>
  <si>
    <r>
      <rPr>
        <b/>
        <sz val="11"/>
        <color rgb="FF000000"/>
        <rFont val="Calibri"/>
        <family val="2"/>
        <charset val="204"/>
        <scheme val="minor"/>
      </rPr>
      <t>C4</t>
    </r>
    <r>
      <rPr>
        <sz val="11"/>
        <color indexed="64"/>
        <rFont val="Calibri"/>
        <scheme val="minor"/>
      </rPr>
      <t xml:space="preserve"> - Эксплуатационные параметры</t>
    </r>
  </si>
  <si>
    <r>
      <t xml:space="preserve">Выбор оптимальной стратегии обеспечения </t>
    </r>
    <r>
      <rPr>
        <b/>
        <sz val="11"/>
        <color theme="1"/>
        <rFont val="Calibri"/>
        <family val="2"/>
        <charset val="204"/>
        <scheme val="minor"/>
      </rPr>
      <t>киберустойчивости</t>
    </r>
    <r>
      <rPr>
        <sz val="11"/>
        <color theme="1"/>
        <rFont val="Calibri"/>
        <family val="2"/>
        <charset val="204"/>
        <scheme val="minor"/>
      </rPr>
      <t xml:space="preserve"> предприятия на базе </t>
    </r>
    <r>
      <rPr>
        <b/>
        <sz val="11"/>
        <color theme="1"/>
        <rFont val="Calibri"/>
        <family val="2"/>
        <charset val="204"/>
        <scheme val="minor"/>
      </rPr>
      <t>Zero Trust</t>
    </r>
    <r>
      <rPr>
        <sz val="11"/>
        <color theme="1"/>
        <rFont val="Calibri"/>
        <family val="2"/>
        <charset val="204"/>
        <scheme val="minor"/>
      </rPr>
      <t xml:space="preserve"> подхода</t>
    </r>
  </si>
  <si>
    <r>
      <rPr>
        <b/>
        <sz val="11"/>
        <color rgb="FF000000"/>
        <rFont val="Calibri"/>
        <family val="2"/>
        <charset val="204"/>
        <scheme val="minor"/>
      </rPr>
      <t>K1</t>
    </r>
    <r>
      <rPr>
        <sz val="11"/>
        <color indexed="64"/>
        <rFont val="Calibri"/>
        <scheme val="minor"/>
      </rPr>
      <t xml:space="preserve"> - Управляемость доступа</t>
    </r>
  </si>
  <si>
    <r>
      <rPr>
        <b/>
        <sz val="11"/>
        <color theme="1"/>
        <rFont val="Calibri"/>
        <family val="2"/>
        <charset val="204"/>
        <scheme val="minor"/>
      </rPr>
      <t xml:space="preserve">K2 - </t>
    </r>
    <r>
      <rPr>
        <sz val="11"/>
        <color theme="1"/>
        <rFont val="Calibri"/>
        <scheme val="minor"/>
      </rPr>
      <t>Контроль пользовательских действий</t>
    </r>
  </si>
  <si>
    <r>
      <rPr>
        <b/>
        <sz val="11"/>
        <color rgb="FF000000"/>
        <rFont val="Calibri"/>
        <family val="2"/>
        <charset val="204"/>
        <scheme val="minor"/>
      </rPr>
      <t xml:space="preserve">K8 - </t>
    </r>
    <r>
      <rPr>
        <sz val="11"/>
        <color indexed="64"/>
        <rFont val="Calibri"/>
        <scheme val="minor"/>
      </rPr>
      <t>Удобство управления</t>
    </r>
  </si>
  <si>
    <t>Матрица попарных сравнений критериев относительно группы "Технические параметры"</t>
  </si>
  <si>
    <t>Матрица попарных сравнений критериев относительно группы "Организационные параметры"</t>
  </si>
  <si>
    <r>
      <rPr>
        <b/>
        <sz val="11"/>
        <color theme="1"/>
        <rFont val="Calibri"/>
        <family val="2"/>
        <charset val="204"/>
      </rPr>
      <t>K3</t>
    </r>
    <r>
      <rPr>
        <sz val="11"/>
        <color theme="1"/>
        <rFont val="Calibri"/>
      </rPr>
      <t xml:space="preserve"> - Защита от lateral movement</t>
    </r>
  </si>
  <si>
    <r>
      <rPr>
        <b/>
        <sz val="11"/>
        <color theme="1"/>
        <rFont val="Calibri"/>
        <family val="2"/>
        <charset val="204"/>
      </rPr>
      <t>K5</t>
    </r>
    <r>
      <rPr>
        <sz val="11"/>
        <color theme="1"/>
        <rFont val="Calibri"/>
      </rPr>
      <t xml:space="preserve"> - Совместимость с 
инфраструктурой</t>
    </r>
  </si>
  <si>
    <r>
      <rPr>
        <b/>
        <sz val="11"/>
        <color theme="1"/>
        <rFont val="Calibri"/>
        <family val="2"/>
        <charset val="204"/>
      </rPr>
      <t xml:space="preserve">K1 </t>
    </r>
    <r>
      <rPr>
        <sz val="11"/>
        <color theme="1"/>
        <rFont val="Calibri"/>
        <family val="2"/>
        <charset val="204"/>
      </rPr>
      <t>-</t>
    </r>
    <r>
      <rPr>
        <b/>
        <sz val="11"/>
        <color theme="1"/>
        <rFont val="Calibri"/>
        <family val="2"/>
        <charset val="204"/>
      </rPr>
      <t xml:space="preserve"> </t>
    </r>
    <r>
      <rPr>
        <sz val="11"/>
        <color theme="1"/>
        <rFont val="Calibri"/>
        <family val="2"/>
        <charset val="204"/>
      </rPr>
      <t>Управляемость доступа</t>
    </r>
  </si>
  <si>
    <r>
      <rPr>
        <b/>
        <sz val="11"/>
        <color theme="1"/>
        <rFont val="Calibri"/>
        <family val="2"/>
        <charset val="204"/>
      </rPr>
      <t xml:space="preserve">K4 </t>
    </r>
    <r>
      <rPr>
        <sz val="11"/>
        <color theme="1"/>
        <rFont val="Calibri"/>
        <family val="2"/>
        <charset val="204"/>
      </rPr>
      <t>-</t>
    </r>
    <r>
      <rPr>
        <b/>
        <sz val="11"/>
        <color theme="1"/>
        <rFont val="Calibri"/>
        <family val="2"/>
        <charset val="204"/>
      </rPr>
      <t xml:space="preserve"> </t>
    </r>
    <r>
      <rPr>
        <sz val="11"/>
        <color theme="1"/>
        <rFont val="Calibri"/>
      </rPr>
      <t>Уровень обнаружения
угроз</t>
    </r>
  </si>
  <si>
    <t>Матрица попарных сравнений критериев относительно группы "Экономические параметры"</t>
  </si>
  <si>
    <r>
      <rPr>
        <b/>
        <sz val="11"/>
        <color theme="1"/>
        <rFont val="Calibri"/>
        <family val="2"/>
        <charset val="204"/>
        <scheme val="minor"/>
      </rPr>
      <t xml:space="preserve">K6 </t>
    </r>
    <r>
      <rPr>
        <sz val="11"/>
        <color theme="1"/>
        <rFont val="Calibri"/>
        <family val="2"/>
        <charset val="204"/>
        <scheme val="minor"/>
      </rPr>
      <t>-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>Стоимость
внедрения</t>
    </r>
  </si>
  <si>
    <r>
      <rPr>
        <b/>
        <sz val="11"/>
        <color rgb="FF000000"/>
        <rFont val="Calibri"/>
        <family val="2"/>
        <charset val="204"/>
        <scheme val="minor"/>
      </rPr>
      <t xml:space="preserve">K7 </t>
    </r>
    <r>
      <rPr>
        <sz val="11"/>
        <color rgb="FF000000"/>
        <rFont val="Calibri"/>
        <family val="2"/>
        <charset val="204"/>
        <scheme val="minor"/>
      </rPr>
      <t>- Стоимость сопровождения</t>
    </r>
  </si>
  <si>
    <t>Матрица попарных сравнений критериев относительно группы "Эксплуатационные параметры"</t>
  </si>
  <si>
    <r>
      <rPr>
        <b/>
        <sz val="11"/>
        <color rgb="FF000000"/>
        <rFont val="Calibri"/>
        <family val="2"/>
        <charset val="204"/>
        <scheme val="minor"/>
      </rPr>
      <t xml:space="preserve">K8 </t>
    </r>
    <r>
      <rPr>
        <sz val="11"/>
        <color rgb="FF000000"/>
        <rFont val="Calibri"/>
        <family val="2"/>
        <charset val="204"/>
        <scheme val="minor"/>
      </rPr>
      <t>-</t>
    </r>
    <r>
      <rPr>
        <b/>
        <sz val="11"/>
        <color rgb="FF000000"/>
        <rFont val="Calibri"/>
        <family val="2"/>
        <charset val="204"/>
        <scheme val="minor"/>
      </rPr>
      <t xml:space="preserve"> </t>
    </r>
    <r>
      <rPr>
        <sz val="11"/>
        <color rgb="FF000000"/>
        <rFont val="Calibri"/>
        <family val="2"/>
        <charset val="204"/>
        <scheme val="minor"/>
      </rPr>
      <t>Удобство
управления</t>
    </r>
  </si>
  <si>
    <r>
      <rPr>
        <b/>
        <sz val="11"/>
        <color theme="1"/>
        <rFont val="Calibri"/>
        <family val="2"/>
        <charset val="204"/>
      </rPr>
      <t>A1 -</t>
    </r>
    <r>
      <rPr>
        <sz val="11"/>
        <color theme="1"/>
        <rFont val="Calibri"/>
        <family val="2"/>
        <charset val="204"/>
      </rPr>
      <t xml:space="preserve"> Сетевой Zero Trust</t>
    </r>
  </si>
  <si>
    <r>
      <rPr>
        <b/>
        <sz val="11"/>
        <color theme="1"/>
        <rFont val="Calibri"/>
        <family val="2"/>
        <charset val="204"/>
      </rPr>
      <t xml:space="preserve">A2 - </t>
    </r>
    <r>
      <rPr>
        <sz val="11"/>
        <color theme="1"/>
        <rFont val="Calibri"/>
        <family val="2"/>
        <charset val="204"/>
      </rPr>
      <t>Identity-based</t>
    </r>
  </si>
  <si>
    <r>
      <rPr>
        <b/>
        <sz val="11"/>
        <color theme="1"/>
        <rFont val="Calibri"/>
        <family val="2"/>
        <charset val="204"/>
      </rPr>
      <t>A3</t>
    </r>
    <r>
      <rPr>
        <sz val="11"/>
        <color theme="1"/>
        <rFont val="Calibri"/>
        <family val="2"/>
        <charset val="204"/>
      </rPr>
      <t xml:space="preserve"> - Application-level</t>
    </r>
  </si>
  <si>
    <r>
      <rPr>
        <b/>
        <sz val="11"/>
        <color theme="1"/>
        <rFont val="Calibri"/>
        <family val="2"/>
        <charset val="204"/>
      </rPr>
      <t>A4</t>
    </r>
    <r>
      <rPr>
        <sz val="11"/>
        <color theme="1"/>
        <rFont val="Calibri"/>
        <family val="2"/>
        <charset val="204"/>
      </rPr>
      <t xml:space="preserve"> - Полный Zero Trust</t>
    </r>
  </si>
  <si>
    <t>Матрица попарных сравнений альтернатив относительно критерия "K3 - Защита от lateral movement"</t>
  </si>
  <si>
    <t>Матрица попарных сравнений альтернатив относительно критерия "K2 - Контроль действий"</t>
  </si>
  <si>
    <t>Матрица попарных сравнений альтернатив относительно критерия "K1 - Управление доступом"</t>
  </si>
  <si>
    <t>Матрица попарных сравнений альтернатив относительно критерия "K4 - Обнаружение угроз"</t>
  </si>
  <si>
    <t>Матрица попарных сравнений альтернатив относительно критерия "K5 - Совместимость с инфраструктурой"</t>
  </si>
  <si>
    <t>Матрица попарных сравнений альтернатив относительно критерия "K6 - Стоимость внедрения"</t>
  </si>
  <si>
    <t>Матрица попарных сравнений альтернатив относительно критерия "K7 - Стоимость сопровождения"</t>
  </si>
  <si>
    <t>Матрица попарных сравнений альтернатив относительно критерия "K8 - Удобство управления"</t>
  </si>
  <si>
    <t>A1 - Сетевой Zero Trust</t>
  </si>
  <si>
    <t>A2 - Identity-based</t>
  </si>
  <si>
    <t>A3 - Application-level</t>
  </si>
  <si>
    <t>A4 - Полный Zero Trust</t>
  </si>
  <si>
    <t>C1 — Идентификация и управление доступом</t>
  </si>
  <si>
    <t>C2 — Техническая защита и инфраструктура</t>
  </si>
  <si>
    <t>C3 — Мониторинг и реагирование</t>
  </si>
  <si>
    <t>C4 — Организационные меры</t>
  </si>
  <si>
    <r>
      <t xml:space="preserve">Оценка и выбор оптимального варианта обеспечения безопасности значимого объекта КИИ в соответствии с требованиями </t>
    </r>
    <r>
      <rPr>
        <b/>
        <sz val="11"/>
        <color theme="1"/>
        <rFont val="Calibri"/>
        <family val="2"/>
        <charset val="204"/>
        <scheme val="minor"/>
      </rPr>
      <t>ФСТЭК №239</t>
    </r>
  </si>
  <si>
    <r>
      <rPr>
        <b/>
        <sz val="11"/>
        <color rgb="FF000000"/>
        <rFont val="Calibri"/>
        <family val="2"/>
        <charset val="204"/>
        <scheme val="minor"/>
      </rPr>
      <t>K1</t>
    </r>
    <r>
      <rPr>
        <sz val="11"/>
        <color indexed="64"/>
        <rFont val="Calibri"/>
        <scheme val="minor"/>
      </rPr>
      <t xml:space="preserve"> - Аутентификация</t>
    </r>
  </si>
  <si>
    <r>
      <rPr>
        <b/>
        <sz val="11"/>
        <color theme="1"/>
        <rFont val="Calibri"/>
        <family val="2"/>
        <charset val="204"/>
        <scheme val="minor"/>
      </rPr>
      <t xml:space="preserve">K2 - </t>
    </r>
    <r>
      <rPr>
        <sz val="11"/>
        <color theme="1"/>
        <rFont val="Calibri"/>
        <scheme val="minor"/>
      </rPr>
      <t>Разграничение доступа</t>
    </r>
  </si>
  <si>
    <t>Матрица попарных сравнений критериев относительно группы "Идентификация и управление доступом"</t>
  </si>
  <si>
    <t>Матрица попарных сравнений критериев относительно группы " Техническая защита и инфраструктура"</t>
  </si>
  <si>
    <t>Матрица попарных сравнений критериев относительно группы "Мониторинг и реагирование"</t>
  </si>
  <si>
    <t>Матрица попарных сравнений критериев относительно группы "Организационные меры"</t>
  </si>
  <si>
    <r>
      <rPr>
        <b/>
        <sz val="11"/>
        <color theme="1"/>
        <rFont val="Calibri"/>
        <family val="2"/>
        <charset val="204"/>
      </rPr>
      <t xml:space="preserve">K3 </t>
    </r>
    <r>
      <rPr>
        <sz val="11"/>
        <color theme="1"/>
        <rFont val="Calibri"/>
        <family val="2"/>
        <charset val="204"/>
      </rPr>
      <t>- Антивирусная защита</t>
    </r>
  </si>
  <si>
    <r>
      <rPr>
        <b/>
        <sz val="11"/>
        <color theme="1"/>
        <rFont val="Calibri"/>
        <family val="2"/>
        <charset val="204"/>
      </rPr>
      <t>K4</t>
    </r>
    <r>
      <rPr>
        <sz val="11"/>
        <color theme="1"/>
        <rFont val="Calibri"/>
      </rPr>
      <t xml:space="preserve"> - Защита сети</t>
    </r>
  </si>
  <si>
    <r>
      <rPr>
        <b/>
        <sz val="11"/>
        <color theme="1"/>
        <rFont val="Calibri"/>
        <family val="2"/>
        <charset val="204"/>
      </rPr>
      <t xml:space="preserve">K5 </t>
    </r>
    <r>
      <rPr>
        <sz val="11"/>
        <color theme="1"/>
        <rFont val="Calibri"/>
        <family val="2"/>
        <charset val="204"/>
      </rPr>
      <t>-</t>
    </r>
    <r>
      <rPr>
        <b/>
        <sz val="11"/>
        <color theme="1"/>
        <rFont val="Calibri"/>
        <family val="2"/>
        <charset val="204"/>
      </rPr>
      <t xml:space="preserve"> </t>
    </r>
    <r>
      <rPr>
        <sz val="11"/>
        <color theme="1"/>
        <rFont val="Calibri"/>
      </rPr>
      <t>Контроль целостности</t>
    </r>
  </si>
  <si>
    <r>
      <rPr>
        <b/>
        <sz val="11"/>
        <color theme="1"/>
        <rFont val="Calibri"/>
        <family val="2"/>
        <charset val="204"/>
      </rPr>
      <t xml:space="preserve">K6 </t>
    </r>
    <r>
      <rPr>
        <sz val="11"/>
        <color theme="1"/>
        <rFont val="Calibri"/>
      </rPr>
      <t>- Журналирование</t>
    </r>
  </si>
  <si>
    <r>
      <rPr>
        <b/>
        <sz val="11"/>
        <color theme="1"/>
        <rFont val="Calibri"/>
        <family val="2"/>
        <charset val="204"/>
        <scheme val="minor"/>
      </rPr>
      <t xml:space="preserve">K7 </t>
    </r>
    <r>
      <rPr>
        <sz val="11"/>
        <color theme="1"/>
        <rFont val="Calibri"/>
        <family val="2"/>
        <charset val="204"/>
        <scheme val="minor"/>
      </rPr>
      <t>-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>Обнаружение инцидентов</t>
    </r>
  </si>
  <si>
    <r>
      <rPr>
        <b/>
        <sz val="11"/>
        <color rgb="FF000000"/>
        <rFont val="Calibri"/>
        <family val="2"/>
        <charset val="204"/>
        <scheme val="minor"/>
      </rPr>
      <t xml:space="preserve">K8 </t>
    </r>
    <r>
      <rPr>
        <sz val="11"/>
        <color rgb="FF000000"/>
        <rFont val="Calibri"/>
        <family val="2"/>
        <charset val="204"/>
        <scheme val="minor"/>
      </rPr>
      <t>- Реагирование</t>
    </r>
  </si>
  <si>
    <r>
      <rPr>
        <b/>
        <sz val="11"/>
        <color theme="1"/>
        <rFont val="Calibri"/>
        <family val="2"/>
        <charset val="204"/>
      </rPr>
      <t xml:space="preserve">K9 </t>
    </r>
    <r>
      <rPr>
        <sz val="11"/>
        <color theme="1"/>
        <rFont val="Calibri"/>
        <family val="2"/>
        <charset val="204"/>
      </rPr>
      <t>- Наличие регламентов</t>
    </r>
  </si>
  <si>
    <r>
      <rPr>
        <b/>
        <sz val="11"/>
        <color rgb="FF000000"/>
        <rFont val="Calibri"/>
        <family val="2"/>
        <charset val="204"/>
        <scheme val="minor"/>
      </rPr>
      <t xml:space="preserve">K10 </t>
    </r>
    <r>
      <rPr>
        <sz val="11"/>
        <color rgb="FF000000"/>
        <rFont val="Calibri"/>
        <family val="2"/>
        <charset val="204"/>
        <scheme val="minor"/>
      </rPr>
      <t>- Контроль выполнения</t>
    </r>
  </si>
  <si>
    <r>
      <rPr>
        <b/>
        <sz val="11"/>
        <color rgb="FF000000"/>
        <rFont val="Calibri"/>
        <family val="2"/>
        <charset val="204"/>
        <scheme val="minor"/>
      </rPr>
      <t xml:space="preserve">K11 </t>
    </r>
    <r>
      <rPr>
        <sz val="11"/>
        <color rgb="FF000000"/>
        <rFont val="Calibri"/>
        <family val="2"/>
        <charset val="204"/>
        <scheme val="minor"/>
      </rPr>
      <t>-</t>
    </r>
    <r>
      <rPr>
        <b/>
        <sz val="11"/>
        <color rgb="FF000000"/>
        <rFont val="Calibri"/>
        <family val="2"/>
        <charset val="204"/>
        <scheme val="minor"/>
      </rPr>
      <t xml:space="preserve"> </t>
    </r>
    <r>
      <rPr>
        <sz val="11"/>
        <color rgb="FF000000"/>
        <rFont val="Calibri"/>
        <family val="2"/>
        <charset val="204"/>
        <scheme val="minor"/>
      </rPr>
      <t>Назначение ответственных</t>
    </r>
  </si>
  <si>
    <t>Матрица попарных сравнений альтернатив относительно критерия "K1 - Аутентификация"</t>
  </si>
  <si>
    <r>
      <rPr>
        <b/>
        <sz val="11"/>
        <color theme="1"/>
        <rFont val="Calibri"/>
        <family val="2"/>
        <charset val="204"/>
      </rPr>
      <t>A1 -</t>
    </r>
    <r>
      <rPr>
        <sz val="11"/>
        <color theme="1"/>
        <rFont val="Calibri"/>
        <family val="2"/>
        <charset val="204"/>
      </rPr>
      <t xml:space="preserve"> Минимальный уровень</t>
    </r>
  </si>
  <si>
    <r>
      <rPr>
        <b/>
        <sz val="11"/>
        <color theme="1"/>
        <rFont val="Calibri"/>
        <family val="2"/>
        <charset val="204"/>
      </rPr>
      <t xml:space="preserve">A2 - </t>
    </r>
    <r>
      <rPr>
        <sz val="11"/>
        <color theme="1"/>
        <rFont val="Calibri"/>
        <family val="2"/>
        <charset val="204"/>
      </rPr>
      <t>Базовый уровень</t>
    </r>
  </si>
  <si>
    <r>
      <rPr>
        <b/>
        <sz val="11"/>
        <color theme="1"/>
        <rFont val="Calibri"/>
        <family val="2"/>
        <charset val="204"/>
      </rPr>
      <t>A3</t>
    </r>
    <r>
      <rPr>
        <sz val="11"/>
        <color theme="1"/>
        <rFont val="Calibri"/>
        <family val="2"/>
        <charset val="204"/>
      </rPr>
      <t xml:space="preserve"> - Повышенный уровень</t>
    </r>
  </si>
  <si>
    <r>
      <rPr>
        <b/>
        <sz val="11"/>
        <color theme="1"/>
        <rFont val="Calibri"/>
        <family val="2"/>
        <charset val="204"/>
      </rPr>
      <t>A4</t>
    </r>
    <r>
      <rPr>
        <sz val="11"/>
        <color theme="1"/>
        <rFont val="Calibri"/>
        <family val="2"/>
        <charset val="204"/>
      </rPr>
      <t xml:space="preserve"> - Максимальная защита</t>
    </r>
  </si>
  <si>
    <t>Матрица попарных сравнений альтернатив относительно критерия "K2 -Разграничение доступа"</t>
  </si>
  <si>
    <t>Матрица попарных сравнений альтернатив относительно критерия "K3 - Антивирусная защита"</t>
  </si>
  <si>
    <t>Матрица попарных сравнений альтернатив относительно критерия "K4 - Защита сети"</t>
  </si>
  <si>
    <t>Матрица попарных сравнений альтернатив относительно критерия "K5 - Контроль целостности"</t>
  </si>
  <si>
    <t>Матрица попарных сравнений альтернатив относительно критерия "K6 - Журналирование"</t>
  </si>
  <si>
    <t>Матрица попарных сравнений альтернатив относительно критерия "K7 - Обнаружение инцидентов"</t>
  </si>
  <si>
    <t>Матрица попарных сравнений альтернатив относительно критерия "K8 - Реагирование"</t>
  </si>
  <si>
    <t>Матрица попарных сравнений альтернатив относительно критерия "K9 - Наличие регламентов"</t>
  </si>
  <si>
    <t>Матрица попарных сравнений альтернатив относительно критерия "K10 - Контроль выполнения"</t>
  </si>
  <si>
    <t>Матрица попарных сравнений альтернатив относительно критерия "K11 - Назначение ответственных"</t>
  </si>
  <si>
    <t>M1 - % пользователей с MFA</t>
  </si>
  <si>
    <t>M2 - % корректно настроенных
прав</t>
  </si>
  <si>
    <t>M4 - % сегментированных узлов</t>
  </si>
  <si>
    <t>M5 - % контролируемых файлов</t>
  </si>
  <si>
    <t>M6 - % систем с логированием</t>
  </si>
  <si>
    <t>M7 - среднее время обнаружения (мин)</t>
  </si>
  <si>
    <t>M3 - % покрытых узлов</t>
  </si>
  <si>
    <t>M8 - среднее время реакции (мин)</t>
  </si>
  <si>
    <t>M9 - % реализованных документов</t>
  </si>
  <si>
    <t>M10 - % проверенных процессов</t>
  </si>
  <si>
    <t>M11 - % назначенных ролей</t>
  </si>
  <si>
    <t>Эталоны</t>
  </si>
  <si>
    <t>M2 - % корректно настроенных прав</t>
  </si>
  <si>
    <t>A1 - Минимальный уровень</t>
  </si>
  <si>
    <t>A2 - Базовый уровень</t>
  </si>
  <si>
    <t>A3 - Повышенный уровень</t>
  </si>
  <si>
    <t>A4 - Максимальная защита</t>
  </si>
  <si>
    <r>
      <rPr>
        <b/>
        <sz val="11"/>
        <color rgb="FF000000"/>
        <rFont val="Calibri"/>
        <family val="2"/>
        <charset val="204"/>
        <scheme val="minor"/>
      </rPr>
      <t>C1</t>
    </r>
    <r>
      <rPr>
        <sz val="11"/>
        <color rgb="FF000000"/>
        <rFont val="Calibri"/>
        <family val="2"/>
        <charset val="204"/>
        <scheme val="minor"/>
      </rPr>
      <t xml:space="preserve"> — Идентификация и управление доступом</t>
    </r>
  </si>
  <si>
    <r>
      <rPr>
        <b/>
        <sz val="11"/>
        <color theme="1"/>
        <rFont val="Calibri"/>
        <family val="2"/>
        <charset val="204"/>
        <scheme val="minor"/>
      </rPr>
      <t>C2</t>
    </r>
    <r>
      <rPr>
        <sz val="11"/>
        <color theme="1"/>
        <rFont val="Calibri"/>
        <family val="2"/>
        <charset val="204"/>
        <scheme val="minor"/>
      </rPr>
      <t xml:space="preserve"> — Техническая защита и инфраструктура</t>
    </r>
  </si>
  <si>
    <r>
      <rPr>
        <b/>
        <sz val="11"/>
        <color rgb="FF000000"/>
        <rFont val="Calibri"/>
        <family val="2"/>
        <charset val="204"/>
        <scheme val="minor"/>
      </rPr>
      <t>C3</t>
    </r>
    <r>
      <rPr>
        <sz val="11"/>
        <color rgb="FF000000"/>
        <rFont val="Calibri"/>
        <family val="2"/>
        <charset val="204"/>
        <scheme val="minor"/>
      </rPr>
      <t xml:space="preserve"> — Мониторинг и реагирование</t>
    </r>
  </si>
  <si>
    <r>
      <rPr>
        <b/>
        <sz val="11"/>
        <color rgb="FF000000"/>
        <rFont val="Calibri"/>
        <family val="2"/>
        <charset val="204"/>
        <scheme val="minor"/>
      </rPr>
      <t>C4</t>
    </r>
    <r>
      <rPr>
        <sz val="11"/>
        <color rgb="FF000000"/>
        <rFont val="Calibri"/>
        <family val="2"/>
        <charset val="204"/>
        <scheme val="minor"/>
      </rPr>
      <t xml:space="preserve"> — Организационные меры</t>
    </r>
  </si>
  <si>
    <t>СППР</t>
  </si>
  <si>
    <t>Значения для конкретной компании</t>
  </si>
  <si>
    <t>Ближайшее значение</t>
  </si>
  <si>
    <t>Рекомендуемое решение для КИИ</t>
  </si>
  <si>
    <t>Вес метрики</t>
  </si>
  <si>
    <t>Сюда вводить значения</t>
  </si>
  <si>
    <t>Очевидно предположить, что, при прочих равных, 
самым выигрышным вариантом будет назначать каждому объекту максимальную защиту, т.к. в системе не рассмотрены экономические составляющие и аспекты удобства</t>
  </si>
  <si>
    <r>
      <t xml:space="preserve">35% &gt; 10%, значит, можно сделать вывод
 о </t>
    </r>
    <r>
      <rPr>
        <b/>
        <sz val="11"/>
        <color theme="1"/>
        <rFont val="Calibri"/>
        <family val="2"/>
        <charset val="204"/>
      </rPr>
      <t>не</t>
    </r>
    <r>
      <rPr>
        <sz val="11"/>
        <color theme="1"/>
        <rFont val="Calibri"/>
        <family val="2"/>
        <charset val="204"/>
      </rPr>
      <t xml:space="preserve"> согласованности иерархической модели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</si>
</sst>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0000"/>
    <numFmt numFmtId="166" formatCode="0.00000"/>
  </numFmts>
  <fonts count="2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</font>
    <font>
      <b/>
      <sz val="11"/>
      <color theme="1"/>
      <name val="Calibri"/>
    </font>
    <font>
      <b/>
      <sz val="10"/>
      <color theme="1"/>
      <name val="Arial"/>
    </font>
    <font>
      <sz val="10"/>
      <color theme="1"/>
      <name val="Arial"/>
    </font>
    <font>
      <sz val="12"/>
      <color indexed="64"/>
      <name val="Arial"/>
    </font>
    <font>
      <sz val="10"/>
      <color theme="1"/>
      <name val="Calibri"/>
    </font>
    <font>
      <b/>
      <sz val="9"/>
      <color indexed="63"/>
      <name val="Roboto"/>
    </font>
    <font>
      <sz val="10"/>
      <color indexed="63"/>
      <name val="Calibri"/>
    </font>
    <font>
      <sz val="11"/>
      <color theme="1"/>
      <name val="Calibri"/>
      <scheme val="minor"/>
    </font>
    <font>
      <sz val="11"/>
      <color indexed="64"/>
      <name val="Calibri"/>
      <scheme val="minor"/>
    </font>
    <font>
      <b/>
      <sz val="11"/>
      <color theme="1"/>
      <name val="Noto Sans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indexed="64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</fonts>
  <fills count="20">
    <fill>
      <patternFill patternType="none"/>
    </fill>
    <fill>
      <patternFill patternType="gray125"/>
    </fill>
    <fill>
      <patternFill patternType="solid">
        <fgColor theme="7" tint="0.59987182226020086"/>
        <bgColor rgb="FFFBE5D6"/>
      </patternFill>
    </fill>
    <fill>
      <patternFill patternType="solid">
        <fgColor theme="5" tint="0.39988402966399123"/>
        <bgColor rgb="FFF8CBAD"/>
      </patternFill>
    </fill>
    <fill>
      <patternFill patternType="solid">
        <fgColor theme="3" tint="0.39988402966399123"/>
        <bgColor indexed="23"/>
      </patternFill>
    </fill>
    <fill>
      <patternFill patternType="solid">
        <fgColor theme="5" tint="0.79989013336588644"/>
        <bgColor rgb="FFFFE699"/>
      </patternFill>
    </fill>
    <fill>
      <patternFill patternType="solid">
        <fgColor theme="9" tint="0.59987182226020086"/>
        <bgColor rgb="FFD9D9D9"/>
      </patternFill>
    </fill>
    <fill>
      <patternFill patternType="solid">
        <fgColor theme="5" tint="0.59987182226020086"/>
        <bgColor rgb="FFFFE699"/>
      </patternFill>
    </fill>
    <fill>
      <patternFill patternType="solid">
        <fgColor theme="4" tint="0.59987182226020086"/>
        <bgColor rgb="FFD9D9D9"/>
      </patternFill>
    </fill>
    <fill>
      <patternFill patternType="solid">
        <fgColor theme="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2" tint="-9.9978637043366805E-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 applyBorder="0" applyProtection="0"/>
  </cellStyleXfs>
  <cellXfs count="178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0" fillId="0" borderId="2" xfId="0" applyBorder="1"/>
    <xf numFmtId="0" fontId="5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3" xfId="0" applyBorder="1"/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0" fillId="6" borderId="1" xfId="0" applyFill="1" applyBorder="1"/>
    <xf numFmtId="0" fontId="4" fillId="0" borderId="0" xfId="1" applyProtection="1"/>
    <xf numFmtId="0" fontId="0" fillId="0" borderId="5" xfId="0" applyBorder="1" applyAlignment="1">
      <alignment horizontal="center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0" xfId="1" applyAlignment="1" applyProtection="1">
      <alignment vertical="center" wrapText="1"/>
    </xf>
    <xf numFmtId="0" fontId="0" fillId="9" borderId="1" xfId="0" applyFill="1" applyBorder="1"/>
    <xf numFmtId="0" fontId="0" fillId="10" borderId="1" xfId="0" applyFill="1" applyBorder="1"/>
    <xf numFmtId="0" fontId="0" fillId="11" borderId="1" xfId="0" applyFill="1" applyBorder="1"/>
    <xf numFmtId="0" fontId="0" fillId="12" borderId="1" xfId="0" applyFill="1" applyBorder="1"/>
    <xf numFmtId="0" fontId="0" fillId="13" borderId="1" xfId="0" applyFill="1" applyBorder="1"/>
    <xf numFmtId="0" fontId="0" fillId="9" borderId="6" xfId="0" applyFill="1" applyBorder="1"/>
    <xf numFmtId="0" fontId="0" fillId="9" borderId="7" xfId="0" applyFill="1" applyBorder="1"/>
    <xf numFmtId="0" fontId="0" fillId="9" borderId="8" xfId="0" applyFill="1" applyBorder="1"/>
    <xf numFmtId="0" fontId="0" fillId="9" borderId="5" xfId="0" applyFill="1" applyBorder="1"/>
    <xf numFmtId="0" fontId="0" fillId="9" borderId="9" xfId="0" applyFill="1" applyBorder="1"/>
    <xf numFmtId="0" fontId="0" fillId="12" borderId="6" xfId="0" applyFill="1" applyBorder="1"/>
    <xf numFmtId="0" fontId="0" fillId="12" borderId="7" xfId="0" applyFill="1" applyBorder="1"/>
    <xf numFmtId="0" fontId="0" fillId="12" borderId="8" xfId="0" applyFill="1" applyBorder="1"/>
    <xf numFmtId="0" fontId="0" fillId="12" borderId="5" xfId="0" applyFill="1" applyBorder="1"/>
    <xf numFmtId="0" fontId="0" fillId="12" borderId="9" xfId="0" applyFill="1" applyBorder="1"/>
    <xf numFmtId="0" fontId="5" fillId="0" borderId="4" xfId="0" applyFont="1" applyBorder="1" applyAlignment="1">
      <alignment horizontal="center" wrapText="1"/>
    </xf>
    <xf numFmtId="0" fontId="5" fillId="0" borderId="1" xfId="0" applyFont="1" applyBorder="1"/>
    <xf numFmtId="0" fontId="5" fillId="0" borderId="0" xfId="0" applyFont="1"/>
    <xf numFmtId="0" fontId="12" fillId="0" borderId="1" xfId="0" applyFont="1" applyBorder="1" applyAlignment="1">
      <alignment horizontal="center" vertical="center"/>
    </xf>
    <xf numFmtId="0" fontId="13" fillId="11" borderId="1" xfId="0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2" fontId="0" fillId="10" borderId="1" xfId="0" applyNumberFormat="1" applyFill="1" applyBorder="1" applyAlignment="1">
      <alignment horizontal="center" vertical="center"/>
    </xf>
    <xf numFmtId="0" fontId="13" fillId="11" borderId="11" xfId="0" applyFont="1" applyFill="1" applyBorder="1" applyAlignment="1">
      <alignment horizontal="center" vertical="center" wrapText="1"/>
    </xf>
    <xf numFmtId="2" fontId="12" fillId="0" borderId="11" xfId="0" applyNumberFormat="1" applyFont="1" applyBorder="1" applyAlignment="1">
      <alignment horizontal="center" vertical="center"/>
    </xf>
    <xf numFmtId="2" fontId="0" fillId="10" borderId="5" xfId="0" applyNumberFormat="1" applyFill="1" applyBorder="1" applyAlignment="1">
      <alignment horizontal="center" vertical="center"/>
    </xf>
    <xf numFmtId="0" fontId="5" fillId="14" borderId="1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/>
    <xf numFmtId="2" fontId="0" fillId="0" borderId="0" xfId="0" applyNumberFormat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16" fillId="15" borderId="1" xfId="0" applyFont="1" applyFill="1" applyBorder="1" applyAlignment="1">
      <alignment horizontal="center" vertical="center"/>
    </xf>
    <xf numFmtId="0" fontId="0" fillId="15" borderId="1" xfId="0" applyFill="1" applyBorder="1"/>
    <xf numFmtId="0" fontId="0" fillId="0" borderId="11" xfId="0" applyBorder="1" applyAlignment="1">
      <alignment horizontal="center" vertical="center"/>
    </xf>
    <xf numFmtId="0" fontId="5" fillId="12" borderId="11" xfId="0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5" fillId="15" borderId="5" xfId="0" applyFont="1" applyFill="1" applyBorder="1" applyAlignment="1">
      <alignment horizontal="center" vertical="center"/>
    </xf>
    <xf numFmtId="0" fontId="0" fillId="15" borderId="5" xfId="0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0" xfId="0" applyFont="1"/>
    <xf numFmtId="2" fontId="0" fillId="0" borderId="11" xfId="0" applyNumberForma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15" fillId="0" borderId="0" xfId="0" applyFont="1" applyAlignment="1">
      <alignment wrapText="1"/>
    </xf>
    <xf numFmtId="0" fontId="15" fillId="16" borderId="1" xfId="0" applyFont="1" applyFill="1" applyBorder="1" applyAlignment="1">
      <alignment horizontal="center" vertical="center"/>
    </xf>
    <xf numFmtId="0" fontId="16" fillId="16" borderId="1" xfId="0" applyFont="1" applyFill="1" applyBorder="1" applyAlignment="1">
      <alignment horizontal="center" vertical="center"/>
    </xf>
    <xf numFmtId="2" fontId="16" fillId="16" borderId="1" xfId="0" applyNumberFormat="1" applyFont="1" applyFill="1" applyBorder="1" applyAlignment="1">
      <alignment horizontal="center" vertical="center"/>
    </xf>
    <xf numFmtId="0" fontId="19" fillId="11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16" fillId="15" borderId="11" xfId="0" applyFont="1" applyFill="1" applyBorder="1" applyAlignment="1">
      <alignment horizontal="center" vertical="center"/>
    </xf>
    <xf numFmtId="0" fontId="0" fillId="15" borderId="11" xfId="0" applyFill="1" applyBorder="1" applyAlignment="1">
      <alignment horizontal="center" vertical="center"/>
    </xf>
    <xf numFmtId="0" fontId="0" fillId="15" borderId="11" xfId="0" applyFill="1" applyBorder="1"/>
    <xf numFmtId="0" fontId="16" fillId="0" borderId="12" xfId="0" applyFont="1" applyBorder="1" applyAlignment="1">
      <alignment horizontal="center" vertical="center"/>
    </xf>
    <xf numFmtId="0" fontId="0" fillId="0" borderId="12" xfId="0" applyBorder="1"/>
    <xf numFmtId="0" fontId="0" fillId="0" borderId="12" xfId="0" applyBorder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9" fillId="11" borderId="11" xfId="0" applyFont="1" applyFill="1" applyBorder="1" applyAlignment="1">
      <alignment horizontal="center" vertical="center"/>
    </xf>
    <xf numFmtId="0" fontId="15" fillId="11" borderId="1" xfId="0" applyFont="1" applyFill="1" applyBorder="1" applyAlignment="1">
      <alignment horizontal="center" vertical="center"/>
    </xf>
    <xf numFmtId="0" fontId="15" fillId="11" borderId="1" xfId="0" applyFont="1" applyFill="1" applyBorder="1" applyAlignment="1">
      <alignment horizontal="center" vertical="center" wrapText="1"/>
    </xf>
    <xf numFmtId="0" fontId="20" fillId="11" borderId="1" xfId="0" applyFont="1" applyFill="1" applyBorder="1" applyAlignment="1">
      <alignment horizontal="center" vertical="center"/>
    </xf>
    <xf numFmtId="0" fontId="20" fillId="11" borderId="1" xfId="0" applyFont="1" applyFill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2" fillId="0" borderId="0" xfId="0" applyFont="1"/>
    <xf numFmtId="0" fontId="0" fillId="10" borderId="11" xfId="0" applyFill="1" applyBorder="1" applyAlignment="1">
      <alignment horizontal="center" vertical="center"/>
    </xf>
    <xf numFmtId="0" fontId="0" fillId="15" borderId="4" xfId="0" applyFill="1" applyBorder="1"/>
    <xf numFmtId="0" fontId="0" fillId="0" borderId="13" xfId="0" applyBorder="1"/>
    <xf numFmtId="0" fontId="0" fillId="0" borderId="14" xfId="0" applyBorder="1"/>
    <xf numFmtId="0" fontId="15" fillId="0" borderId="1" xfId="0" applyFont="1" applyBorder="1" applyAlignment="1">
      <alignment horizontal="center" vertical="center" wrapText="1"/>
    </xf>
    <xf numFmtId="2" fontId="21" fillId="0" borderId="1" xfId="0" applyNumberFormat="1" applyFont="1" applyBorder="1" applyAlignment="1">
      <alignment horizontal="center" vertical="center"/>
    </xf>
    <xf numFmtId="2" fontId="21" fillId="0" borderId="11" xfId="0" applyNumberFormat="1" applyFont="1" applyBorder="1" applyAlignment="1">
      <alignment horizontal="center" vertical="center"/>
    </xf>
    <xf numFmtId="2" fontId="22" fillId="10" borderId="1" xfId="0" applyNumberFormat="1" applyFont="1" applyFill="1" applyBorder="1" applyAlignment="1">
      <alignment horizontal="center" vertical="center"/>
    </xf>
    <xf numFmtId="0" fontId="22" fillId="10" borderId="1" xfId="0" applyFont="1" applyFill="1" applyBorder="1" applyAlignment="1">
      <alignment horizontal="center" vertical="center"/>
    </xf>
    <xf numFmtId="0" fontId="15" fillId="11" borderId="4" xfId="0" applyFont="1" applyFill="1" applyBorder="1" applyAlignment="1">
      <alignment horizontal="center" vertical="center"/>
    </xf>
    <xf numFmtId="0" fontId="15" fillId="0" borderId="13" xfId="0" applyFont="1" applyBorder="1" applyAlignment="1">
      <alignment vertical="center"/>
    </xf>
    <xf numFmtId="2" fontId="0" fillId="0" borderId="13" xfId="0" applyNumberFormat="1" applyBorder="1"/>
    <xf numFmtId="1" fontId="0" fillId="0" borderId="1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66" fontId="0" fillId="15" borderId="1" xfId="0" applyNumberFormat="1" applyFill="1" applyBorder="1" applyAlignment="1">
      <alignment horizontal="center" vertical="center"/>
    </xf>
    <xf numFmtId="166" fontId="0" fillId="15" borderId="1" xfId="0" applyNumberFormat="1" applyFill="1" applyBorder="1"/>
    <xf numFmtId="166" fontId="0" fillId="0" borderId="1" xfId="0" applyNumberForma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17" borderId="1" xfId="0" applyFont="1" applyFill="1" applyBorder="1"/>
    <xf numFmtId="0" fontId="0" fillId="18" borderId="1" xfId="0" applyFill="1" applyBorder="1"/>
    <xf numFmtId="0" fontId="0" fillId="18" borderId="4" xfId="0" applyFill="1" applyBorder="1"/>
    <xf numFmtId="0" fontId="16" fillId="18" borderId="1" xfId="0" applyFont="1" applyFill="1" applyBorder="1"/>
    <xf numFmtId="0" fontId="0" fillId="19" borderId="1" xfId="0" applyFill="1" applyBorder="1"/>
    <xf numFmtId="0" fontId="15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5" fillId="0" borderId="10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5" fillId="0" borderId="4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5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12" fillId="0" borderId="4" xfId="0" applyFont="1" applyBorder="1" applyAlignment="1">
      <alignment horizontal="center"/>
    </xf>
    <xf numFmtId="0" fontId="16" fillId="16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20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theme="9" tint="0.59999389629810485"/>
          <bgColor theme="9" tint="0.59999389629810485"/>
        </patternFill>
      </fill>
      <border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theme="4"/>
          <bgColor theme="4"/>
        </patternFill>
      </fill>
      <border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Колокол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принадлежности'!$R$1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'Функции принадлежности'!$R$2:$R$202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62-4A8C-AA44-E81411400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53250843"/>
        <c:axId val="13092092"/>
      </c:lineChart>
      <c:catAx>
        <c:axId val="53250843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3092092"/>
        <c:crosses val="autoZero"/>
        <c:auto val="1"/>
        <c:lblAlgn val="ctr"/>
        <c:lblOffset val="100"/>
        <c:noMultiLvlLbl val="0"/>
      </c:catAx>
      <c:valAx>
        <c:axId val="13092092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3250843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latin typeface="Arial"/>
                <a:ea typeface="Arial"/>
              </a:rPr>
              <a:t>Дизьюнкция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53-4082-959C-45D2496ED74B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53-4082-959C-45D2496ED74B}"/>
            </c:ext>
          </c:extLst>
        </c:ser>
        <c:ser>
          <c:idx val="2"/>
          <c:order val="2"/>
          <c:tx>
            <c:strRef>
              <c:f>'Лог. операции'!$R$1</c:f>
              <c:strCache>
                <c:ptCount val="1"/>
                <c:pt idx="0">
                  <c:v>Дизьюнкция</c:v>
                </c:pt>
              </c:strCache>
            </c:strRef>
          </c:tx>
          <c:spPr>
            <a:prstGeom prst="rect">
              <a:avLst/>
            </a:prstGeom>
            <a:ln w="28440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операции'!$R$2:$R$202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53-4082-959C-45D2496ED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0519876"/>
        <c:axId val="21141571"/>
      </c:lineChart>
      <c:catAx>
        <c:axId val="105198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21141571"/>
        <c:crosses val="autoZero"/>
        <c:auto val="1"/>
        <c:lblAlgn val="ctr"/>
        <c:lblOffset val="100"/>
        <c:noMultiLvlLbl val="0"/>
      </c:catAx>
      <c:valAx>
        <c:axId val="21141571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10519876"/>
        <c:crosses val="autoZero"/>
        <c:crossBetween val="between"/>
      </c:valAx>
      <c:spPr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latin typeface="Arial"/>
                <a:ea typeface="Arial"/>
              </a:rPr>
              <a:t>Дополнение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A9-434C-9D5B-E7966CC863BE}"/>
            </c:ext>
          </c:extLst>
        </c:ser>
        <c:ser>
          <c:idx val="1"/>
          <c:order val="1"/>
          <c:tx>
            <c:strRef>
              <c:f>'Лог. операции'!$T$1</c:f>
              <c:strCache>
                <c:ptCount val="1"/>
                <c:pt idx="0">
                  <c:v>Дополнение А</c:v>
                </c:pt>
              </c:strCache>
            </c:strRef>
          </c:tx>
          <c:spPr>
            <a:prstGeom prst="rect">
              <a:avLst/>
            </a:prstGeom>
            <a:ln w="28800">
              <a:solidFill>
                <a:srgbClr val="FF420E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операции'!$T$2:$T$202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0.98571428571428565</c:v>
                </c:pt>
                <c:pt idx="22">
                  <c:v>0.97142857142857142</c:v>
                </c:pt>
                <c:pt idx="23">
                  <c:v>0.95714285714285718</c:v>
                </c:pt>
                <c:pt idx="24">
                  <c:v>0.94285714285714284</c:v>
                </c:pt>
                <c:pt idx="25">
                  <c:v>0.9285714285714286</c:v>
                </c:pt>
                <c:pt idx="26">
                  <c:v>0.91428571428571426</c:v>
                </c:pt>
                <c:pt idx="27">
                  <c:v>0.9</c:v>
                </c:pt>
                <c:pt idx="28">
                  <c:v>0.88571428571428579</c:v>
                </c:pt>
                <c:pt idx="29">
                  <c:v>0.87142857142857144</c:v>
                </c:pt>
                <c:pt idx="30">
                  <c:v>0.85714285714285721</c:v>
                </c:pt>
                <c:pt idx="31">
                  <c:v>0.84285714285714286</c:v>
                </c:pt>
                <c:pt idx="32">
                  <c:v>0.82857142857142851</c:v>
                </c:pt>
                <c:pt idx="33">
                  <c:v>0.81428571428571428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0.77142857142857135</c:v>
                </c:pt>
                <c:pt idx="37">
                  <c:v>0.75714285714285712</c:v>
                </c:pt>
                <c:pt idx="38">
                  <c:v>0.74285714285714288</c:v>
                </c:pt>
                <c:pt idx="39">
                  <c:v>0.72857142857142865</c:v>
                </c:pt>
                <c:pt idx="40">
                  <c:v>0.7142857142857143</c:v>
                </c:pt>
                <c:pt idx="41">
                  <c:v>0.70000000000000007</c:v>
                </c:pt>
                <c:pt idx="42">
                  <c:v>0.68571428571428572</c:v>
                </c:pt>
                <c:pt idx="43">
                  <c:v>0.67142857142857149</c:v>
                </c:pt>
                <c:pt idx="44">
                  <c:v>0.65714285714285703</c:v>
                </c:pt>
                <c:pt idx="45">
                  <c:v>0.64285714285714279</c:v>
                </c:pt>
                <c:pt idx="46">
                  <c:v>0.62857142857142856</c:v>
                </c:pt>
                <c:pt idx="47">
                  <c:v>0.61428571428571432</c:v>
                </c:pt>
                <c:pt idx="48">
                  <c:v>0.60000000000000009</c:v>
                </c:pt>
                <c:pt idx="49">
                  <c:v>0.58571428571428563</c:v>
                </c:pt>
                <c:pt idx="50">
                  <c:v>0.5714285714285714</c:v>
                </c:pt>
                <c:pt idx="51">
                  <c:v>0.55714285714285716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1.9999999999999907E-2</c:v>
                </c:pt>
                <c:pt idx="122">
                  <c:v>3.9999999999999813E-2</c:v>
                </c:pt>
                <c:pt idx="123">
                  <c:v>6.0000000000000164E-2</c:v>
                </c:pt>
                <c:pt idx="124">
                  <c:v>8.0000000000000071E-2</c:v>
                </c:pt>
                <c:pt idx="125">
                  <c:v>9.9999999999999978E-2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0.26000000000000012</c:v>
                </c:pt>
                <c:pt idx="134">
                  <c:v>0.28000000000000003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0.38000000000000012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0.46000000000000019</c:v>
                </c:pt>
                <c:pt idx="144">
                  <c:v>0.48000000000000009</c:v>
                </c:pt>
                <c:pt idx="145">
                  <c:v>0.5</c:v>
                </c:pt>
                <c:pt idx="146">
                  <c:v>0.51999999999999991</c:v>
                </c:pt>
                <c:pt idx="147">
                  <c:v>0.53999999999999981</c:v>
                </c:pt>
                <c:pt idx="148">
                  <c:v>0.56000000000000016</c:v>
                </c:pt>
                <c:pt idx="149">
                  <c:v>0.58000000000000007</c:v>
                </c:pt>
                <c:pt idx="150">
                  <c:v>0.6</c:v>
                </c:pt>
                <c:pt idx="151">
                  <c:v>0.61999999999999988</c:v>
                </c:pt>
                <c:pt idx="152">
                  <c:v>0.6399999999999999</c:v>
                </c:pt>
                <c:pt idx="153">
                  <c:v>0.66000000000000014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0.73999999999999988</c:v>
                </c:pt>
                <c:pt idx="158">
                  <c:v>0.76000000000000012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0.82000000000000028</c:v>
                </c:pt>
                <c:pt idx="162">
                  <c:v>0.83999999999999986</c:v>
                </c:pt>
                <c:pt idx="163">
                  <c:v>0.8600000000000001</c:v>
                </c:pt>
                <c:pt idx="164">
                  <c:v>0.87999999999999967</c:v>
                </c:pt>
                <c:pt idx="165">
                  <c:v>0.9</c:v>
                </c:pt>
                <c:pt idx="166">
                  <c:v>0.92000000000000026</c:v>
                </c:pt>
                <c:pt idx="167">
                  <c:v>0.93999999999999984</c:v>
                </c:pt>
                <c:pt idx="168">
                  <c:v>0.96000000000000019</c:v>
                </c:pt>
                <c:pt idx="169">
                  <c:v>0.97999999999999976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A9-434C-9D5B-E7966CC86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0809309"/>
        <c:axId val="22926642"/>
      </c:lineChart>
      <c:catAx>
        <c:axId val="10809309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22926642"/>
        <c:crosses val="autoZero"/>
        <c:auto val="1"/>
        <c:lblAlgn val="ctr"/>
        <c:lblOffset val="100"/>
        <c:noMultiLvlLbl val="0"/>
      </c:catAx>
      <c:valAx>
        <c:axId val="22926642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10809309"/>
        <c:crosses val="autoZero"/>
        <c:crossBetween val="between"/>
      </c:valAx>
      <c:spPr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latin typeface="Arial"/>
                <a:ea typeface="Arial"/>
              </a:rPr>
              <a:t>Разность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0B-4B98-A316-6751209EAC6D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0B-4B98-A316-6751209EAC6D}"/>
            </c:ext>
          </c:extLst>
        </c:ser>
        <c:ser>
          <c:idx val="2"/>
          <c:order val="2"/>
          <c:tx>
            <c:strRef>
              <c:f>'Лог. операции'!$U$1</c:f>
              <c:strCache>
                <c:ptCount val="1"/>
                <c:pt idx="0">
                  <c:v>Разность</c:v>
                </c:pt>
              </c:strCache>
            </c:strRef>
          </c:tx>
          <c:spPr>
            <a:prstGeom prst="rect">
              <a:avLst/>
            </a:prstGeom>
            <a:ln w="2844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операции'!$U$2:$U$202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0.39882907460439632</c:v>
                </c:pt>
                <c:pt idx="53">
                  <c:v>0.34894215468891399</c:v>
                </c:pt>
                <c:pt idx="54">
                  <c:v>0.30092770179611439</c:v>
                </c:pt>
                <c:pt idx="55">
                  <c:v>0.25573581104122134</c:v>
                </c:pt>
                <c:pt idx="56">
                  <c:v>0.2141395316328174</c:v>
                </c:pt>
                <c:pt idx="57">
                  <c:v>0.17668430848405137</c:v>
                </c:pt>
                <c:pt idx="58">
                  <c:v>0.14366857315728454</c:v>
                </c:pt>
                <c:pt idx="59">
                  <c:v>0.11515453581588064</c:v>
                </c:pt>
                <c:pt idx="60">
                  <c:v>9.10023995450574E-2</c:v>
                </c:pt>
                <c:pt idx="61">
                  <c:v>7.0918245688172177E-2</c:v>
                </c:pt>
                <c:pt idx="62">
                  <c:v>5.4505855875434328E-2</c:v>
                </c:pt>
                <c:pt idx="63">
                  <c:v>4.1314850231964906E-2</c:v>
                </c:pt>
                <c:pt idx="64">
                  <c:v>3.0880490478028322E-2</c:v>
                </c:pt>
                <c:pt idx="65">
                  <c:v>2.2753297866633271E-2</c:v>
                </c:pt>
                <c:pt idx="66">
                  <c:v>1.651870911864961E-2</c:v>
                </c:pt>
                <c:pt idx="67">
                  <c:v>1.1808208140128063E-2</c:v>
                </c:pt>
                <c:pt idx="68">
                  <c:v>8.3038622802200646E-3</c:v>
                </c:pt>
                <c:pt idx="69">
                  <c:v>5.7381934322850991E-3</c:v>
                </c:pt>
                <c:pt idx="70">
                  <c:v>3.8910505836575737E-3</c:v>
                </c:pt>
                <c:pt idx="71">
                  <c:v>2.5847876186418928E-3</c:v>
                </c:pt>
                <c:pt idx="72">
                  <c:v>1.6786898011128537E-3</c:v>
                </c:pt>
                <c:pt idx="73">
                  <c:v>1.0632843364529743E-3</c:v>
                </c:pt>
                <c:pt idx="74">
                  <c:v>6.5493078456113629E-4</c:v>
                </c:pt>
                <c:pt idx="75">
                  <c:v>3.9091320148021413E-4</c:v>
                </c:pt>
                <c:pt idx="76">
                  <c:v>2.2513684105118781E-4</c:v>
                </c:pt>
                <c:pt idx="77">
                  <c:v>1.2445513902581418E-4</c:v>
                </c:pt>
                <c:pt idx="78">
                  <c:v>6.5605695610315706E-5</c:v>
                </c:pt>
                <c:pt idx="79">
                  <c:v>3.2707499672879337E-5</c:v>
                </c:pt>
                <c:pt idx="80">
                  <c:v>1.525855623540906E-5</c:v>
                </c:pt>
                <c:pt idx="81">
                  <c:v>6.5683652119563618E-6</c:v>
                </c:pt>
                <c:pt idx="82">
                  <c:v>2.5599934464493046E-6</c:v>
                </c:pt>
                <c:pt idx="83">
                  <c:v>8.796380507325452E-7</c:v>
                </c:pt>
                <c:pt idx="84">
                  <c:v>2.5628899669172256E-7</c:v>
                </c:pt>
                <c:pt idx="85">
                  <c:v>5.9604641222676946E-8</c:v>
                </c:pt>
                <c:pt idx="86">
                  <c:v>9.9999998282029878E-9</c:v>
                </c:pt>
                <c:pt idx="87">
                  <c:v>1.0011291795564148E-9</c:v>
                </c:pt>
                <c:pt idx="88">
                  <c:v>3.9062530987621358E-11</c:v>
                </c:pt>
                <c:pt idx="89">
                  <c:v>1.5254464358349651E-13</c:v>
                </c:pt>
                <c:pt idx="90">
                  <c:v>0</c:v>
                </c:pt>
                <c:pt idx="91">
                  <c:v>1.5254464358349651E-13</c:v>
                </c:pt>
                <c:pt idx="92">
                  <c:v>3.9062530987621358E-11</c:v>
                </c:pt>
                <c:pt idx="93">
                  <c:v>1.0011291795564148E-9</c:v>
                </c:pt>
                <c:pt idx="94">
                  <c:v>9.9999998282029878E-9</c:v>
                </c:pt>
                <c:pt idx="95">
                  <c:v>5.9604641222676946E-8</c:v>
                </c:pt>
                <c:pt idx="96">
                  <c:v>2.5628899669172256E-7</c:v>
                </c:pt>
                <c:pt idx="97">
                  <c:v>8.796380507325452E-7</c:v>
                </c:pt>
                <c:pt idx="98">
                  <c:v>2.5599934464493046E-6</c:v>
                </c:pt>
                <c:pt idx="99">
                  <c:v>6.5683652119563618E-6</c:v>
                </c:pt>
                <c:pt idx="100">
                  <c:v>1.525855623540906E-5</c:v>
                </c:pt>
                <c:pt idx="101">
                  <c:v>3.2707499672879337E-5</c:v>
                </c:pt>
                <c:pt idx="102">
                  <c:v>6.5605695610315706E-5</c:v>
                </c:pt>
                <c:pt idx="103">
                  <c:v>1.2445513902581418E-4</c:v>
                </c:pt>
                <c:pt idx="104">
                  <c:v>2.2513684105118781E-4</c:v>
                </c:pt>
                <c:pt idx="105">
                  <c:v>3.9091320148021413E-4</c:v>
                </c:pt>
                <c:pt idx="106">
                  <c:v>6.5493078456113629E-4</c:v>
                </c:pt>
                <c:pt idx="107">
                  <c:v>1.0632843364529743E-3</c:v>
                </c:pt>
                <c:pt idx="108">
                  <c:v>1.6786898011128537E-3</c:v>
                </c:pt>
                <c:pt idx="109">
                  <c:v>2.5847876186418928E-3</c:v>
                </c:pt>
                <c:pt idx="110">
                  <c:v>3.8910505836575737E-3</c:v>
                </c:pt>
                <c:pt idx="111">
                  <c:v>5.7381934322850991E-3</c:v>
                </c:pt>
                <c:pt idx="112">
                  <c:v>8.3038622802200646E-3</c:v>
                </c:pt>
                <c:pt idx="113">
                  <c:v>1.1808208140128063E-2</c:v>
                </c:pt>
                <c:pt idx="114">
                  <c:v>1.651870911864961E-2</c:v>
                </c:pt>
                <c:pt idx="115">
                  <c:v>2.2753297866633271E-2</c:v>
                </c:pt>
                <c:pt idx="116">
                  <c:v>3.0880490478028322E-2</c:v>
                </c:pt>
                <c:pt idx="117">
                  <c:v>4.1314850231964684E-2</c:v>
                </c:pt>
                <c:pt idx="118">
                  <c:v>5.4505855875434439E-2</c:v>
                </c:pt>
                <c:pt idx="119">
                  <c:v>7.0918245688172177E-2</c:v>
                </c:pt>
                <c:pt idx="120">
                  <c:v>9.10023995450574E-2</c:v>
                </c:pt>
                <c:pt idx="121">
                  <c:v>0.11515453581588064</c:v>
                </c:pt>
                <c:pt idx="122">
                  <c:v>0.14366857315728421</c:v>
                </c:pt>
                <c:pt idx="123">
                  <c:v>0.17668430848405148</c:v>
                </c:pt>
                <c:pt idx="124">
                  <c:v>0.2141395316328174</c:v>
                </c:pt>
                <c:pt idx="125">
                  <c:v>0.25573581104122134</c:v>
                </c:pt>
                <c:pt idx="126">
                  <c:v>0.30092770179611439</c:v>
                </c:pt>
                <c:pt idx="127">
                  <c:v>0.34894215468891354</c:v>
                </c:pt>
                <c:pt idx="128">
                  <c:v>0.39882907460439665</c:v>
                </c:pt>
                <c:pt idx="129">
                  <c:v>0.44953678080518278</c:v>
                </c:pt>
                <c:pt idx="130">
                  <c:v>0.5</c:v>
                </c:pt>
                <c:pt idx="131">
                  <c:v>0.54922525519486731</c:v>
                </c:pt>
                <c:pt idx="132">
                  <c:v>0.59636004655220609</c:v>
                </c:pt>
                <c:pt idx="133">
                  <c:v>0.64073721341817769</c:v>
                </c:pt>
                <c:pt idx="134">
                  <c:v>0.68189223831726276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0B-4B98-A316-6751209EA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62733901"/>
        <c:axId val="4053830"/>
      </c:lineChart>
      <c:catAx>
        <c:axId val="62733901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4053830"/>
        <c:crosses val="autoZero"/>
        <c:auto val="1"/>
        <c:lblAlgn val="ctr"/>
        <c:lblOffset val="100"/>
        <c:noMultiLvlLbl val="0"/>
      </c:catAx>
      <c:valAx>
        <c:axId val="4053830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62733901"/>
        <c:crosses val="autoZero"/>
        <c:crossBetween val="between"/>
      </c:valAx>
      <c:spPr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latin typeface="Arial"/>
                <a:ea typeface="Arial"/>
              </a:rPr>
              <a:t>ДС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03-43D5-BF4C-2CF5DA9399DE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03-43D5-BF4C-2CF5DA9399DE}"/>
            </c:ext>
          </c:extLst>
        </c:ser>
        <c:ser>
          <c:idx val="2"/>
          <c:order val="2"/>
          <c:tx>
            <c:strRef>
              <c:f>'Лог. операции'!$V$1</c:f>
              <c:strCache>
                <c:ptCount val="1"/>
                <c:pt idx="0">
                  <c:v>Дизъюнктивная сумма</c:v>
                </c:pt>
              </c:strCache>
            </c:strRef>
          </c:tx>
          <c:spPr>
            <a:prstGeom prst="rect">
              <a:avLst/>
            </a:prstGeom>
            <a:ln w="2880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операции'!$V$2:$V$202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1.5254464358349651E-13</c:v>
                </c:pt>
                <c:pt idx="92">
                  <c:v>3.9062530987621358E-11</c:v>
                </c:pt>
                <c:pt idx="93">
                  <c:v>1.0011291795564148E-9</c:v>
                </c:pt>
                <c:pt idx="94">
                  <c:v>9.9999998282029878E-9</c:v>
                </c:pt>
                <c:pt idx="95">
                  <c:v>5.9604641222676946E-8</c:v>
                </c:pt>
                <c:pt idx="96">
                  <c:v>2.5628899669172256E-7</c:v>
                </c:pt>
                <c:pt idx="97">
                  <c:v>8.796380507325452E-7</c:v>
                </c:pt>
                <c:pt idx="98">
                  <c:v>2.5599934464493046E-6</c:v>
                </c:pt>
                <c:pt idx="99">
                  <c:v>6.5683652119563618E-6</c:v>
                </c:pt>
                <c:pt idx="100">
                  <c:v>1.525855623540906E-5</c:v>
                </c:pt>
                <c:pt idx="101">
                  <c:v>3.2707499672879337E-5</c:v>
                </c:pt>
                <c:pt idx="102">
                  <c:v>6.5605695610315706E-5</c:v>
                </c:pt>
                <c:pt idx="103">
                  <c:v>1.2445513902581418E-4</c:v>
                </c:pt>
                <c:pt idx="104">
                  <c:v>2.2513684105118781E-4</c:v>
                </c:pt>
                <c:pt idx="105">
                  <c:v>3.9091320148021413E-4</c:v>
                </c:pt>
                <c:pt idx="106">
                  <c:v>6.5493078456113629E-4</c:v>
                </c:pt>
                <c:pt idx="107">
                  <c:v>1.0632843364529743E-3</c:v>
                </c:pt>
                <c:pt idx="108">
                  <c:v>1.6786898011128537E-3</c:v>
                </c:pt>
                <c:pt idx="109">
                  <c:v>2.5847876186418928E-3</c:v>
                </c:pt>
                <c:pt idx="110">
                  <c:v>3.8910505836575737E-3</c:v>
                </c:pt>
                <c:pt idx="111">
                  <c:v>5.7381934322850991E-3</c:v>
                </c:pt>
                <c:pt idx="112">
                  <c:v>8.3038622802200646E-3</c:v>
                </c:pt>
                <c:pt idx="113">
                  <c:v>1.1808208140128063E-2</c:v>
                </c:pt>
                <c:pt idx="114">
                  <c:v>1.651870911864961E-2</c:v>
                </c:pt>
                <c:pt idx="115">
                  <c:v>2.2753297866633271E-2</c:v>
                </c:pt>
                <c:pt idx="116">
                  <c:v>3.0880490478028322E-2</c:v>
                </c:pt>
                <c:pt idx="117">
                  <c:v>4.1314850231964684E-2</c:v>
                </c:pt>
                <c:pt idx="118">
                  <c:v>5.4505855875434439E-2</c:v>
                </c:pt>
                <c:pt idx="119">
                  <c:v>7.0918245688172177E-2</c:v>
                </c:pt>
                <c:pt idx="120">
                  <c:v>9.10023995450574E-2</c:v>
                </c:pt>
                <c:pt idx="121">
                  <c:v>0.11515453581588064</c:v>
                </c:pt>
                <c:pt idx="122">
                  <c:v>0.14366857315728421</c:v>
                </c:pt>
                <c:pt idx="123">
                  <c:v>0.17668430848405148</c:v>
                </c:pt>
                <c:pt idx="124">
                  <c:v>0.2141395316328174</c:v>
                </c:pt>
                <c:pt idx="125">
                  <c:v>0.25573581104122134</c:v>
                </c:pt>
                <c:pt idx="126">
                  <c:v>0.30092770179611439</c:v>
                </c:pt>
                <c:pt idx="127">
                  <c:v>0.34894215468891354</c:v>
                </c:pt>
                <c:pt idx="128">
                  <c:v>0.39882907460439665</c:v>
                </c:pt>
                <c:pt idx="129">
                  <c:v>0.44953678080518278</c:v>
                </c:pt>
                <c:pt idx="130">
                  <c:v>0.5</c:v>
                </c:pt>
                <c:pt idx="131">
                  <c:v>0.54922525519486731</c:v>
                </c:pt>
                <c:pt idx="132">
                  <c:v>0.59636004655220609</c:v>
                </c:pt>
                <c:pt idx="133">
                  <c:v>0.64073721341817769</c:v>
                </c:pt>
                <c:pt idx="134">
                  <c:v>0.68189223831726276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03-43D5-BF4C-2CF5DA939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3203475"/>
        <c:axId val="24215256"/>
      </c:lineChart>
      <c:catAx>
        <c:axId val="13203475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24215256"/>
        <c:crosses val="autoZero"/>
        <c:auto val="1"/>
        <c:lblAlgn val="ctr"/>
        <c:lblOffset val="100"/>
        <c:noMultiLvlLbl val="0"/>
      </c:catAx>
      <c:valAx>
        <c:axId val="24215256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13203475"/>
        <c:crosses val="autoZero"/>
        <c:crossBetween val="between"/>
      </c:valAx>
      <c:spPr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en-US" sz="1300" b="0" u="none" strike="noStrike">
                <a:solidFill>
                  <a:srgbClr val="000000"/>
                </a:solidFill>
                <a:latin typeface="Arial"/>
                <a:ea typeface="Arial"/>
              </a:rPr>
              <a:t>A * _A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9B-486D-8777-7EC0E4669D5A}"/>
            </c:ext>
          </c:extLst>
        </c:ser>
        <c:ser>
          <c:idx val="1"/>
          <c:order val="1"/>
          <c:tx>
            <c:strRef>
              <c:f>'Лог. операции'!$T$1</c:f>
              <c:strCache>
                <c:ptCount val="1"/>
                <c:pt idx="0">
                  <c:v>Дополнение А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операции'!$T$2:$T$202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0.98571428571428565</c:v>
                </c:pt>
                <c:pt idx="22">
                  <c:v>0.97142857142857142</c:v>
                </c:pt>
                <c:pt idx="23">
                  <c:v>0.95714285714285718</c:v>
                </c:pt>
                <c:pt idx="24">
                  <c:v>0.94285714285714284</c:v>
                </c:pt>
                <c:pt idx="25">
                  <c:v>0.9285714285714286</c:v>
                </c:pt>
                <c:pt idx="26">
                  <c:v>0.91428571428571426</c:v>
                </c:pt>
                <c:pt idx="27">
                  <c:v>0.9</c:v>
                </c:pt>
                <c:pt idx="28">
                  <c:v>0.88571428571428579</c:v>
                </c:pt>
                <c:pt idx="29">
                  <c:v>0.87142857142857144</c:v>
                </c:pt>
                <c:pt idx="30">
                  <c:v>0.85714285714285721</c:v>
                </c:pt>
                <c:pt idx="31">
                  <c:v>0.84285714285714286</c:v>
                </c:pt>
                <c:pt idx="32">
                  <c:v>0.82857142857142851</c:v>
                </c:pt>
                <c:pt idx="33">
                  <c:v>0.81428571428571428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0.77142857142857135</c:v>
                </c:pt>
                <c:pt idx="37">
                  <c:v>0.75714285714285712</c:v>
                </c:pt>
                <c:pt idx="38">
                  <c:v>0.74285714285714288</c:v>
                </c:pt>
                <c:pt idx="39">
                  <c:v>0.72857142857142865</c:v>
                </c:pt>
                <c:pt idx="40">
                  <c:v>0.7142857142857143</c:v>
                </c:pt>
                <c:pt idx="41">
                  <c:v>0.70000000000000007</c:v>
                </c:pt>
                <c:pt idx="42">
                  <c:v>0.68571428571428572</c:v>
                </c:pt>
                <c:pt idx="43">
                  <c:v>0.67142857142857149</c:v>
                </c:pt>
                <c:pt idx="44">
                  <c:v>0.65714285714285703</c:v>
                </c:pt>
                <c:pt idx="45">
                  <c:v>0.64285714285714279</c:v>
                </c:pt>
                <c:pt idx="46">
                  <c:v>0.62857142857142856</c:v>
                </c:pt>
                <c:pt idx="47">
                  <c:v>0.61428571428571432</c:v>
                </c:pt>
                <c:pt idx="48">
                  <c:v>0.60000000000000009</c:v>
                </c:pt>
                <c:pt idx="49">
                  <c:v>0.58571428571428563</c:v>
                </c:pt>
                <c:pt idx="50">
                  <c:v>0.5714285714285714</c:v>
                </c:pt>
                <c:pt idx="51">
                  <c:v>0.55714285714285716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1.9999999999999907E-2</c:v>
                </c:pt>
                <c:pt idx="122">
                  <c:v>3.9999999999999813E-2</c:v>
                </c:pt>
                <c:pt idx="123">
                  <c:v>6.0000000000000164E-2</c:v>
                </c:pt>
                <c:pt idx="124">
                  <c:v>8.0000000000000071E-2</c:v>
                </c:pt>
                <c:pt idx="125">
                  <c:v>9.9999999999999978E-2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0.26000000000000012</c:v>
                </c:pt>
                <c:pt idx="134">
                  <c:v>0.28000000000000003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0.38000000000000012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0.46000000000000019</c:v>
                </c:pt>
                <c:pt idx="144">
                  <c:v>0.48000000000000009</c:v>
                </c:pt>
                <c:pt idx="145">
                  <c:v>0.5</c:v>
                </c:pt>
                <c:pt idx="146">
                  <c:v>0.51999999999999991</c:v>
                </c:pt>
                <c:pt idx="147">
                  <c:v>0.53999999999999981</c:v>
                </c:pt>
                <c:pt idx="148">
                  <c:v>0.56000000000000016</c:v>
                </c:pt>
                <c:pt idx="149">
                  <c:v>0.58000000000000007</c:v>
                </c:pt>
                <c:pt idx="150">
                  <c:v>0.6</c:v>
                </c:pt>
                <c:pt idx="151">
                  <c:v>0.61999999999999988</c:v>
                </c:pt>
                <c:pt idx="152">
                  <c:v>0.6399999999999999</c:v>
                </c:pt>
                <c:pt idx="153">
                  <c:v>0.66000000000000014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0.73999999999999988</c:v>
                </c:pt>
                <c:pt idx="158">
                  <c:v>0.76000000000000012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0.82000000000000028</c:v>
                </c:pt>
                <c:pt idx="162">
                  <c:v>0.83999999999999986</c:v>
                </c:pt>
                <c:pt idx="163">
                  <c:v>0.8600000000000001</c:v>
                </c:pt>
                <c:pt idx="164">
                  <c:v>0.87999999999999967</c:v>
                </c:pt>
                <c:pt idx="165">
                  <c:v>0.9</c:v>
                </c:pt>
                <c:pt idx="166">
                  <c:v>0.92000000000000026</c:v>
                </c:pt>
                <c:pt idx="167">
                  <c:v>0.93999999999999984</c:v>
                </c:pt>
                <c:pt idx="168">
                  <c:v>0.96000000000000019</c:v>
                </c:pt>
                <c:pt idx="169">
                  <c:v>0.97999999999999976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9B-486D-8777-7EC0E4669D5A}"/>
            </c:ext>
          </c:extLst>
        </c:ser>
        <c:ser>
          <c:idx val="2"/>
          <c:order val="2"/>
          <c:tx>
            <c:strRef>
              <c:f>'Лог. операции'!$W$1</c:f>
              <c:strCache>
                <c:ptCount val="1"/>
                <c:pt idx="0">
                  <c:v>A и неA</c:v>
                </c:pt>
              </c:strCache>
            </c:strRef>
          </c:tx>
          <c:spPr>
            <a:prstGeom prst="rect">
              <a:avLst/>
            </a:prstGeom>
            <a:ln w="3816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операции'!$W$2:$W$202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1.9999999999999907E-2</c:v>
                </c:pt>
                <c:pt idx="122">
                  <c:v>3.9999999999999813E-2</c:v>
                </c:pt>
                <c:pt idx="123">
                  <c:v>6.0000000000000164E-2</c:v>
                </c:pt>
                <c:pt idx="124">
                  <c:v>8.0000000000000071E-2</c:v>
                </c:pt>
                <c:pt idx="125">
                  <c:v>9.9999999999999978E-2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0.26000000000000012</c:v>
                </c:pt>
                <c:pt idx="134">
                  <c:v>0.28000000000000003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0.38000000000000012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0.46000000000000019</c:v>
                </c:pt>
                <c:pt idx="144">
                  <c:v>0.48000000000000009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9B-486D-8777-7EC0E4669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73529036"/>
        <c:axId val="7722534"/>
      </c:lineChart>
      <c:catAx>
        <c:axId val="735290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7722534"/>
        <c:crosses val="autoZero"/>
        <c:auto val="1"/>
        <c:lblAlgn val="ctr"/>
        <c:lblOffset val="100"/>
        <c:noMultiLvlLbl val="0"/>
      </c:catAx>
      <c:valAx>
        <c:axId val="7722534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73529036"/>
        <c:crosses val="autoZero"/>
        <c:crossBetween val="between"/>
      </c:valAx>
      <c:spPr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en-US" sz="1300" b="0" u="none" strike="noStrike">
                <a:solidFill>
                  <a:srgbClr val="000000"/>
                </a:solidFill>
                <a:latin typeface="Arial"/>
                <a:ea typeface="Arial"/>
              </a:rPr>
              <a:t>A + _A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B2-48FD-8874-B74173FC9F54}"/>
            </c:ext>
          </c:extLst>
        </c:ser>
        <c:ser>
          <c:idx val="1"/>
          <c:order val="1"/>
          <c:tx>
            <c:strRef>
              <c:f>'Лог. операции'!$T$1</c:f>
              <c:strCache>
                <c:ptCount val="1"/>
                <c:pt idx="0">
                  <c:v>Дополнение А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операции'!$T$2:$T$202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0.98571428571428565</c:v>
                </c:pt>
                <c:pt idx="22">
                  <c:v>0.97142857142857142</c:v>
                </c:pt>
                <c:pt idx="23">
                  <c:v>0.95714285714285718</c:v>
                </c:pt>
                <c:pt idx="24">
                  <c:v>0.94285714285714284</c:v>
                </c:pt>
                <c:pt idx="25">
                  <c:v>0.9285714285714286</c:v>
                </c:pt>
                <c:pt idx="26">
                  <c:v>0.91428571428571426</c:v>
                </c:pt>
                <c:pt idx="27">
                  <c:v>0.9</c:v>
                </c:pt>
                <c:pt idx="28">
                  <c:v>0.88571428571428579</c:v>
                </c:pt>
                <c:pt idx="29">
                  <c:v>0.87142857142857144</c:v>
                </c:pt>
                <c:pt idx="30">
                  <c:v>0.85714285714285721</c:v>
                </c:pt>
                <c:pt idx="31">
                  <c:v>0.84285714285714286</c:v>
                </c:pt>
                <c:pt idx="32">
                  <c:v>0.82857142857142851</c:v>
                </c:pt>
                <c:pt idx="33">
                  <c:v>0.81428571428571428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0.77142857142857135</c:v>
                </c:pt>
                <c:pt idx="37">
                  <c:v>0.75714285714285712</c:v>
                </c:pt>
                <c:pt idx="38">
                  <c:v>0.74285714285714288</c:v>
                </c:pt>
                <c:pt idx="39">
                  <c:v>0.72857142857142865</c:v>
                </c:pt>
                <c:pt idx="40">
                  <c:v>0.7142857142857143</c:v>
                </c:pt>
                <c:pt idx="41">
                  <c:v>0.70000000000000007</c:v>
                </c:pt>
                <c:pt idx="42">
                  <c:v>0.68571428571428572</c:v>
                </c:pt>
                <c:pt idx="43">
                  <c:v>0.67142857142857149</c:v>
                </c:pt>
                <c:pt idx="44">
                  <c:v>0.65714285714285703</c:v>
                </c:pt>
                <c:pt idx="45">
                  <c:v>0.64285714285714279</c:v>
                </c:pt>
                <c:pt idx="46">
                  <c:v>0.62857142857142856</c:v>
                </c:pt>
                <c:pt idx="47">
                  <c:v>0.61428571428571432</c:v>
                </c:pt>
                <c:pt idx="48">
                  <c:v>0.60000000000000009</c:v>
                </c:pt>
                <c:pt idx="49">
                  <c:v>0.58571428571428563</c:v>
                </c:pt>
                <c:pt idx="50">
                  <c:v>0.5714285714285714</c:v>
                </c:pt>
                <c:pt idx="51">
                  <c:v>0.55714285714285716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1.9999999999999907E-2</c:v>
                </c:pt>
                <c:pt idx="122">
                  <c:v>3.9999999999999813E-2</c:v>
                </c:pt>
                <c:pt idx="123">
                  <c:v>6.0000000000000164E-2</c:v>
                </c:pt>
                <c:pt idx="124">
                  <c:v>8.0000000000000071E-2</c:v>
                </c:pt>
                <c:pt idx="125">
                  <c:v>9.9999999999999978E-2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0.26000000000000012</c:v>
                </c:pt>
                <c:pt idx="134">
                  <c:v>0.28000000000000003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0.38000000000000012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0.46000000000000019</c:v>
                </c:pt>
                <c:pt idx="144">
                  <c:v>0.48000000000000009</c:v>
                </c:pt>
                <c:pt idx="145">
                  <c:v>0.5</c:v>
                </c:pt>
                <c:pt idx="146">
                  <c:v>0.51999999999999991</c:v>
                </c:pt>
                <c:pt idx="147">
                  <c:v>0.53999999999999981</c:v>
                </c:pt>
                <c:pt idx="148">
                  <c:v>0.56000000000000016</c:v>
                </c:pt>
                <c:pt idx="149">
                  <c:v>0.58000000000000007</c:v>
                </c:pt>
                <c:pt idx="150">
                  <c:v>0.6</c:v>
                </c:pt>
                <c:pt idx="151">
                  <c:v>0.61999999999999988</c:v>
                </c:pt>
                <c:pt idx="152">
                  <c:v>0.6399999999999999</c:v>
                </c:pt>
                <c:pt idx="153">
                  <c:v>0.66000000000000014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0.73999999999999988</c:v>
                </c:pt>
                <c:pt idx="158">
                  <c:v>0.76000000000000012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0.82000000000000028</c:v>
                </c:pt>
                <c:pt idx="162">
                  <c:v>0.83999999999999986</c:v>
                </c:pt>
                <c:pt idx="163">
                  <c:v>0.8600000000000001</c:v>
                </c:pt>
                <c:pt idx="164">
                  <c:v>0.87999999999999967</c:v>
                </c:pt>
                <c:pt idx="165">
                  <c:v>0.9</c:v>
                </c:pt>
                <c:pt idx="166">
                  <c:v>0.92000000000000026</c:v>
                </c:pt>
                <c:pt idx="167">
                  <c:v>0.93999999999999984</c:v>
                </c:pt>
                <c:pt idx="168">
                  <c:v>0.96000000000000019</c:v>
                </c:pt>
                <c:pt idx="169">
                  <c:v>0.97999999999999976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B2-48FD-8874-B74173FC9F54}"/>
            </c:ext>
          </c:extLst>
        </c:ser>
        <c:ser>
          <c:idx val="2"/>
          <c:order val="2"/>
          <c:tx>
            <c:strRef>
              <c:f>'Лог. операции'!$X$1</c:f>
              <c:strCache>
                <c:ptCount val="1"/>
                <c:pt idx="0">
                  <c:v>A или неA</c:v>
                </c:pt>
              </c:strCache>
            </c:strRef>
          </c:tx>
          <c:spPr>
            <a:prstGeom prst="rect">
              <a:avLst/>
            </a:prstGeom>
            <a:ln w="3816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операции'!$X$2:$X$202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0.98571428571428565</c:v>
                </c:pt>
                <c:pt idx="22">
                  <c:v>0.97142857142857142</c:v>
                </c:pt>
                <c:pt idx="23">
                  <c:v>0.95714285714285718</c:v>
                </c:pt>
                <c:pt idx="24">
                  <c:v>0.94285714285714284</c:v>
                </c:pt>
                <c:pt idx="25">
                  <c:v>0.9285714285714286</c:v>
                </c:pt>
                <c:pt idx="26">
                  <c:v>0.91428571428571426</c:v>
                </c:pt>
                <c:pt idx="27">
                  <c:v>0.9</c:v>
                </c:pt>
                <c:pt idx="28">
                  <c:v>0.88571428571428579</c:v>
                </c:pt>
                <c:pt idx="29">
                  <c:v>0.87142857142857144</c:v>
                </c:pt>
                <c:pt idx="30">
                  <c:v>0.85714285714285721</c:v>
                </c:pt>
                <c:pt idx="31">
                  <c:v>0.84285714285714286</c:v>
                </c:pt>
                <c:pt idx="32">
                  <c:v>0.82857142857142851</c:v>
                </c:pt>
                <c:pt idx="33">
                  <c:v>0.81428571428571428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0.77142857142857135</c:v>
                </c:pt>
                <c:pt idx="37">
                  <c:v>0.75714285714285712</c:v>
                </c:pt>
                <c:pt idx="38">
                  <c:v>0.74285714285714288</c:v>
                </c:pt>
                <c:pt idx="39">
                  <c:v>0.72857142857142865</c:v>
                </c:pt>
                <c:pt idx="40">
                  <c:v>0.7142857142857143</c:v>
                </c:pt>
                <c:pt idx="41">
                  <c:v>0.70000000000000007</c:v>
                </c:pt>
                <c:pt idx="42">
                  <c:v>0.68571428571428572</c:v>
                </c:pt>
                <c:pt idx="43">
                  <c:v>0.67142857142857149</c:v>
                </c:pt>
                <c:pt idx="44">
                  <c:v>0.65714285714285703</c:v>
                </c:pt>
                <c:pt idx="45">
                  <c:v>0.64285714285714279</c:v>
                </c:pt>
                <c:pt idx="46">
                  <c:v>0.62857142857142856</c:v>
                </c:pt>
                <c:pt idx="47">
                  <c:v>0.61428571428571432</c:v>
                </c:pt>
                <c:pt idx="48">
                  <c:v>0.60000000000000009</c:v>
                </c:pt>
                <c:pt idx="49">
                  <c:v>0.58571428571428563</c:v>
                </c:pt>
                <c:pt idx="50">
                  <c:v>0.5714285714285714</c:v>
                </c:pt>
                <c:pt idx="51">
                  <c:v>0.55714285714285716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0.51999999999999991</c:v>
                </c:pt>
                <c:pt idx="147">
                  <c:v>0.53999999999999981</c:v>
                </c:pt>
                <c:pt idx="148">
                  <c:v>0.56000000000000016</c:v>
                </c:pt>
                <c:pt idx="149">
                  <c:v>0.58000000000000007</c:v>
                </c:pt>
                <c:pt idx="150">
                  <c:v>0.6</c:v>
                </c:pt>
                <c:pt idx="151">
                  <c:v>0.61999999999999988</c:v>
                </c:pt>
                <c:pt idx="152">
                  <c:v>0.6399999999999999</c:v>
                </c:pt>
                <c:pt idx="153">
                  <c:v>0.66000000000000014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0.73999999999999988</c:v>
                </c:pt>
                <c:pt idx="158">
                  <c:v>0.76000000000000012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0.82000000000000028</c:v>
                </c:pt>
                <c:pt idx="162">
                  <c:v>0.83999999999999986</c:v>
                </c:pt>
                <c:pt idx="163">
                  <c:v>0.8600000000000001</c:v>
                </c:pt>
                <c:pt idx="164">
                  <c:v>0.87999999999999967</c:v>
                </c:pt>
                <c:pt idx="165">
                  <c:v>0.9</c:v>
                </c:pt>
                <c:pt idx="166">
                  <c:v>0.92000000000000026</c:v>
                </c:pt>
                <c:pt idx="167">
                  <c:v>0.93999999999999984</c:v>
                </c:pt>
                <c:pt idx="168">
                  <c:v>0.96000000000000019</c:v>
                </c:pt>
                <c:pt idx="169">
                  <c:v>0.97999999999999976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B2-48FD-8874-B74173FC9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63991276"/>
        <c:axId val="55860247"/>
      </c:lineChart>
      <c:catAx>
        <c:axId val="639912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55860247"/>
        <c:crosses val="autoZero"/>
        <c:auto val="1"/>
        <c:lblAlgn val="ctr"/>
        <c:lblOffset val="100"/>
        <c:noMultiLvlLbl val="0"/>
      </c:catAx>
      <c:valAx>
        <c:axId val="55860247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63991276"/>
        <c:crosses val="autoZero"/>
        <c:crossBetween val="between"/>
      </c:valAx>
      <c:spPr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Конъюнкция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E3-4D06-A811-679DAE4A42E1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E3-4D06-A811-679DAE4A42E1}"/>
            </c:ext>
          </c:extLst>
        </c:ser>
        <c:ser>
          <c:idx val="2"/>
          <c:order val="2"/>
          <c:tx>
            <c:strRef>
              <c:f>'Лог. операции'!$S$1</c:f>
              <c:strCache>
                <c:ptCount val="1"/>
                <c:pt idx="0">
                  <c:v>Коньюнкция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операции'!$S$2:$S$202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E3-4D06-A811-679DAE4A4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51816267"/>
        <c:axId val="51113245"/>
      </c:lineChart>
      <c:catAx>
        <c:axId val="5181626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1113245"/>
        <c:crosses val="autoZero"/>
        <c:auto val="1"/>
        <c:lblAlgn val="ctr"/>
        <c:lblOffset val="100"/>
        <c:noMultiLvlLbl val="0"/>
      </c:catAx>
      <c:valAx>
        <c:axId val="51113245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1816267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Умножение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C2-464B-8780-BDF0F0314AEF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C2-464B-8780-BDF0F0314AEF}"/>
            </c:ext>
          </c:extLst>
        </c:ser>
        <c:ser>
          <c:idx val="2"/>
          <c:order val="2"/>
          <c:tx>
            <c:strRef>
              <c:f>'Лог. операции'!$AO$1</c:f>
              <c:strCache>
                <c:ptCount val="1"/>
                <c:pt idx="0">
                  <c:v>Алгебраическое умножение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операции'!$AO$2:$AO$202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1.7992217142186751E-4</c:v>
                </c:pt>
                <c:pt idx="22">
                  <c:v>4.0379321662262457E-4</c:v>
                </c:pt>
                <c:pt idx="23">
                  <c:v>6.8069337842136869E-4</c:v>
                </c:pt>
                <c:pt idx="24">
                  <c:v>1.0215421361458256E-3</c:v>
                </c:pt>
                <c:pt idx="25">
                  <c:v>1.4394728484475356E-3</c:v>
                </c:pt>
                <c:pt idx="26">
                  <c:v>1.9502826742828544E-3</c:v>
                </c:pt>
                <c:pt idx="27">
                  <c:v>2.5729715933966637E-3</c:v>
                </c:pt>
                <c:pt idx="28">
                  <c:v>3.3303860381282218E-3</c:v>
                </c:pt>
                <c:pt idx="29">
                  <c:v>4.2499840313822744E-3</c:v>
                </c:pt>
                <c:pt idx="30">
                  <c:v>5.3647394119742649E-3</c:v>
                </c:pt>
                <c:pt idx="31">
                  <c:v>6.7142021077062613E-3</c:v>
                </c:pt>
                <c:pt idx="32">
                  <c:v>8.3457285633265557E-3</c:v>
                </c:pt>
                <c:pt idx="33">
                  <c:v>1.0315889988074719E-2</c:v>
                </c:pt>
                <c:pt idx="34">
                  <c:v>1.2692054132402866E-2</c:v>
                </c:pt>
                <c:pt idx="35">
                  <c:v>1.5554116215286417E-2</c:v>
                </c:pt>
                <c:pt idx="36">
                  <c:v>1.899632300939913E-2</c:v>
                </c:pt>
                <c:pt idx="37">
                  <c:v>2.3129086865548317E-2</c:v>
                </c:pt>
                <c:pt idx="38">
                  <c:v>2.8080619252573599E-2</c:v>
                </c:pt>
                <c:pt idx="39">
                  <c:v>3.3998122576843738E-2</c:v>
                </c:pt>
                <c:pt idx="40">
                  <c:v>4.1048163759224106E-2</c:v>
                </c:pt>
                <c:pt idx="41">
                  <c:v>4.9415718632732121E-2</c:v>
                </c:pt>
                <c:pt idx="42">
                  <c:v>5.9301239393315643E-2</c:v>
                </c:pt>
                <c:pt idx="43">
                  <c:v>7.0914992645022171E-2</c:v>
                </c:pt>
                <c:pt idx="44">
                  <c:v>8.4467901381238789E-2</c:v>
                </c:pt>
                <c:pt idx="45">
                  <c:v>0.1001582837509149</c:v>
                </c:pt>
                <c:pt idx="46">
                  <c:v>0.11815431148215953</c:v>
                </c:pt>
                <c:pt idx="47">
                  <c:v>0.1385727891101316</c:v>
                </c:pt>
                <c:pt idx="48">
                  <c:v>0.16145598137911743</c:v>
                </c:pt>
                <c:pt idx="49">
                  <c:v>0.18674953713355497</c:v>
                </c:pt>
                <c:pt idx="50">
                  <c:v>0.21428571428571427</c:v>
                </c:pt>
                <c:pt idx="51">
                  <c:v>0.24377656850056187</c:v>
                </c:pt>
                <c:pt idx="52">
                  <c:v>0.27482099446656172</c:v>
                </c:pt>
                <c:pt idx="53">
                  <c:v>0.30692726993236913</c:v>
                </c:pt>
                <c:pt idx="54">
                  <c:v>0.33954940198474448</c:v>
                </c:pt>
                <c:pt idx="55">
                  <c:v>0.37213209447938933</c:v>
                </c:pt>
                <c:pt idx="56">
                  <c:v>0.40415681230312245</c:v>
                </c:pt>
                <c:pt idx="57">
                  <c:v>0.43518115122985856</c:v>
                </c:pt>
                <c:pt idx="58">
                  <c:v>0.46486563171461692</c:v>
                </c:pt>
                <c:pt idx="59">
                  <c:v>0.49298533004543793</c:v>
                </c:pt>
                <c:pt idx="60">
                  <c:v>0.51942720025996714</c:v>
                </c:pt>
                <c:pt idx="61">
                  <c:v>0.54417645609692766</c:v>
                </c:pt>
                <c:pt idx="62">
                  <c:v>0.5672964864747394</c:v>
                </c:pt>
                <c:pt idx="63">
                  <c:v>0.58890659200036433</c:v>
                </c:pt>
                <c:pt idx="64">
                  <c:v>0.60916083455666803</c:v>
                </c:pt>
                <c:pt idx="65">
                  <c:v>0.62823002280002149</c:v>
                </c:pt>
                <c:pt idx="66">
                  <c:v>0.64628770543631597</c:v>
                </c:pt>
                <c:pt idx="67">
                  <c:v>0.66350020310591407</c:v>
                </c:pt>
                <c:pt idx="68">
                  <c:v>0.68002020872213487</c:v>
                </c:pt>
                <c:pt idx="69">
                  <c:v>0.69598326459740045</c:v>
                </c:pt>
                <c:pt idx="70">
                  <c:v>0.71150639244024461</c:v>
                </c:pt>
                <c:pt idx="71">
                  <c:v>0.72668822616356088</c:v>
                </c:pt>
                <c:pt idx="72">
                  <c:v>0.74161011614774475</c:v>
                </c:pt>
                <c:pt idx="73">
                  <c:v>0.75633779900239984</c:v>
                </c:pt>
                <c:pt idx="74">
                  <c:v>0.77092333910905286</c:v>
                </c:pt>
                <c:pt idx="75">
                  <c:v>0.78540713962740838</c:v>
                </c:pt>
                <c:pt idx="76">
                  <c:v>0.79981989052715896</c:v>
                </c:pt>
                <c:pt idx="77">
                  <c:v>0.81418437224393614</c:v>
                </c:pt>
                <c:pt idx="78">
                  <c:v>0.82851706956649429</c:v>
                </c:pt>
                <c:pt idx="79">
                  <c:v>0.84282957510741863</c:v>
                </c:pt>
                <c:pt idx="80">
                  <c:v>0.85712977838036963</c:v>
                </c:pt>
                <c:pt idx="81">
                  <c:v>0.87142284756745803</c:v>
                </c:pt>
                <c:pt idx="82">
                  <c:v>0.88571201829151869</c:v>
                </c:pt>
                <c:pt idx="83">
                  <c:v>0.89999920832575442</c:v>
                </c:pt>
                <c:pt idx="84">
                  <c:v>0.91428547996434595</c:v>
                </c:pt>
                <c:pt idx="85">
                  <c:v>0.92857137322426175</c:v>
                </c:pt>
                <c:pt idx="86">
                  <c:v>0.94285713342857158</c:v>
                </c:pt>
                <c:pt idx="87">
                  <c:v>0.95714285618463346</c:v>
                </c:pt>
                <c:pt idx="88">
                  <c:v>0.97142857139062511</c:v>
                </c:pt>
                <c:pt idx="89">
                  <c:v>0.98571428571413544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0.86714855490043707</c:v>
                </c:pt>
                <c:pt idx="122">
                  <c:v>0.82207816976900727</c:v>
                </c:pt>
                <c:pt idx="123">
                  <c:v>0.7739167500249915</c:v>
                </c:pt>
                <c:pt idx="124">
                  <c:v>0.72299163089780794</c:v>
                </c:pt>
                <c:pt idx="125">
                  <c:v>0.66983777006290079</c:v>
                </c:pt>
                <c:pt idx="126">
                  <c:v>0.61518362241941937</c:v>
                </c:pt>
                <c:pt idx="127">
                  <c:v>0.55990974696753437</c:v>
                </c:pt>
                <c:pt idx="128">
                  <c:v>0.5049835773323067</c:v>
                </c:pt>
                <c:pt idx="129">
                  <c:v>0.4513798397397501</c:v>
                </c:pt>
                <c:pt idx="130">
                  <c:v>0.4</c:v>
                </c:pt>
                <c:pt idx="131">
                  <c:v>0.35160430094800349</c:v>
                </c:pt>
                <c:pt idx="132">
                  <c:v>0.30676636462032342</c:v>
                </c:pt>
                <c:pt idx="133">
                  <c:v>0.26585446207054847</c:v>
                </c:pt>
                <c:pt idx="134">
                  <c:v>0.22903758841157082</c:v>
                </c:pt>
                <c:pt idx="135">
                  <c:v>0.19631023615179319</c:v>
                </c:pt>
                <c:pt idx="136">
                  <c:v>0.16752800440612359</c:v>
                </c:pt>
                <c:pt idx="137">
                  <c:v>0.14244663740000135</c:v>
                </c:pt>
                <c:pt idx="138">
                  <c:v>0.12075888749184262</c:v>
                </c:pt>
                <c:pt idx="139">
                  <c:v>0.10212581850764639</c:v>
                </c:pt>
                <c:pt idx="140">
                  <c:v>8.6201143894370627E-2</c:v>
                </c:pt>
                <c:pt idx="141">
                  <c:v>7.2648619822097693E-2</c:v>
                </c:pt>
                <c:pt idx="142">
                  <c:v>6.1153348594493728E-2</c:v>
                </c:pt>
                <c:pt idx="143">
                  <c:v>5.1428204912807363E-2</c:v>
                </c:pt>
                <c:pt idx="144">
                  <c:v>4.3216634846383009E-2</c:v>
                </c:pt>
                <c:pt idx="145">
                  <c:v>3.629293783566831E-2</c:v>
                </c:pt>
                <c:pt idx="146">
                  <c:v>3.0460929917766884E-2</c:v>
                </c:pt>
                <c:pt idx="147">
                  <c:v>2.5551665970462028E-2</c:v>
                </c:pt>
                <c:pt idx="148">
                  <c:v>2.1420703312538134E-2</c:v>
                </c:pt>
                <c:pt idx="149">
                  <c:v>1.7945231087869457E-2</c:v>
                </c:pt>
                <c:pt idx="150">
                  <c:v>1.5021270353527945E-2</c:v>
                </c:pt>
                <c:pt idx="151">
                  <c:v>1.2561063914974281E-2</c:v>
                </c:pt>
                <c:pt idx="152">
                  <c:v>1.0490716020103923E-2</c:v>
                </c:pt>
                <c:pt idx="153">
                  <c:v>8.7481034175486399E-3</c:v>
                </c:pt>
                <c:pt idx="154">
                  <c:v>7.2810553173226541E-3</c:v>
                </c:pt>
                <c:pt idx="155">
                  <c:v>6.0457859634796491E-3</c:v>
                </c:pt>
                <c:pt idx="156">
                  <c:v>5.005556467114548E-3</c:v>
                </c:pt>
                <c:pt idx="157">
                  <c:v>4.1295398290896439E-3</c:v>
                </c:pt>
                <c:pt idx="158">
                  <c:v>3.3918630196300373E-3</c:v>
                </c:pt>
                <c:pt idx="159">
                  <c:v>2.770801439896756E-3</c:v>
                </c:pt>
                <c:pt idx="160">
                  <c:v>2.2481033257597291E-3</c:v>
                </c:pt>
                <c:pt idx="161">
                  <c:v>1.8084241969685848E-3</c:v>
                </c:pt>
                <c:pt idx="162">
                  <c:v>1.4388540220666361E-3</c:v>
                </c:pt>
                <c:pt idx="163">
                  <c:v>1.12852219974609E-3</c:v>
                </c:pt>
                <c:pt idx="164">
                  <c:v>8.6826766894551664E-4</c:v>
                </c:pt>
                <c:pt idx="165">
                  <c:v>6.5036342017956729E-4</c:v>
                </c:pt>
                <c:pt idx="166">
                  <c:v>4.6828638620644995E-4</c:v>
                </c:pt>
                <c:pt idx="167">
                  <c:v>3.1652515461598192E-4</c:v>
                </c:pt>
                <c:pt idx="168">
                  <c:v>1.9041919008976193E-4</c:v>
                </c:pt>
                <c:pt idx="169">
                  <c:v>8.6024305087398014E-5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C2-464B-8780-BDF0F0314AEF}"/>
            </c:ext>
          </c:extLst>
        </c:ser>
        <c:ser>
          <c:idx val="3"/>
          <c:order val="3"/>
          <c:tx>
            <c:strRef>
              <c:f>'Лог. операции'!$AP$1</c:f>
              <c:strCache>
                <c:ptCount val="1"/>
                <c:pt idx="0">
                  <c:v>Умножение (нормировка)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chemeClr val="accent2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операции'!$AP$2:$AP$202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1.7992217142186751E-4</c:v>
                </c:pt>
                <c:pt idx="22">
                  <c:v>4.0379321662262457E-4</c:v>
                </c:pt>
                <c:pt idx="23">
                  <c:v>6.8069337842136869E-4</c:v>
                </c:pt>
                <c:pt idx="24">
                  <c:v>1.0215421361458256E-3</c:v>
                </c:pt>
                <c:pt idx="25">
                  <c:v>1.4394728484475356E-3</c:v>
                </c:pt>
                <c:pt idx="26">
                  <c:v>1.9502826742828544E-3</c:v>
                </c:pt>
                <c:pt idx="27">
                  <c:v>2.5729715933966637E-3</c:v>
                </c:pt>
                <c:pt idx="28">
                  <c:v>3.3303860381282218E-3</c:v>
                </c:pt>
                <c:pt idx="29">
                  <c:v>4.2499840313822744E-3</c:v>
                </c:pt>
                <c:pt idx="30">
                  <c:v>5.3647394119742649E-3</c:v>
                </c:pt>
                <c:pt idx="31">
                  <c:v>6.7142021077062613E-3</c:v>
                </c:pt>
                <c:pt idx="32">
                  <c:v>8.3457285633265557E-3</c:v>
                </c:pt>
                <c:pt idx="33">
                  <c:v>1.0315889988074719E-2</c:v>
                </c:pt>
                <c:pt idx="34">
                  <c:v>1.2692054132402866E-2</c:v>
                </c:pt>
                <c:pt idx="35">
                  <c:v>1.5554116215286417E-2</c:v>
                </c:pt>
                <c:pt idx="36">
                  <c:v>1.899632300939913E-2</c:v>
                </c:pt>
                <c:pt idx="37">
                  <c:v>2.3129086865548317E-2</c:v>
                </c:pt>
                <c:pt idx="38">
                  <c:v>2.8080619252573599E-2</c:v>
                </c:pt>
                <c:pt idx="39">
                  <c:v>3.3998122576843738E-2</c:v>
                </c:pt>
                <c:pt idx="40">
                  <c:v>4.1048163759224106E-2</c:v>
                </c:pt>
                <c:pt idx="41">
                  <c:v>4.9415718632732121E-2</c:v>
                </c:pt>
                <c:pt idx="42">
                  <c:v>5.9301239393315643E-2</c:v>
                </c:pt>
                <c:pt idx="43">
                  <c:v>7.0914992645022171E-2</c:v>
                </c:pt>
                <c:pt idx="44">
                  <c:v>8.4467901381238789E-2</c:v>
                </c:pt>
                <c:pt idx="45">
                  <c:v>0.1001582837509149</c:v>
                </c:pt>
                <c:pt idx="46">
                  <c:v>0.11815431148215953</c:v>
                </c:pt>
                <c:pt idx="47">
                  <c:v>0.1385727891101316</c:v>
                </c:pt>
                <c:pt idx="48">
                  <c:v>0.16145598137911743</c:v>
                </c:pt>
                <c:pt idx="49">
                  <c:v>0.18674953713355497</c:v>
                </c:pt>
                <c:pt idx="50">
                  <c:v>0.21428571428571427</c:v>
                </c:pt>
                <c:pt idx="51">
                  <c:v>0.24377656850056187</c:v>
                </c:pt>
                <c:pt idx="52">
                  <c:v>0.27482099446656172</c:v>
                </c:pt>
                <c:pt idx="53">
                  <c:v>0.30692726993236913</c:v>
                </c:pt>
                <c:pt idx="54">
                  <c:v>0.33954940198474448</c:v>
                </c:pt>
                <c:pt idx="55">
                  <c:v>0.37213209447938933</c:v>
                </c:pt>
                <c:pt idx="56">
                  <c:v>0.40415681230312245</c:v>
                </c:pt>
                <c:pt idx="57">
                  <c:v>0.43518115122985856</c:v>
                </c:pt>
                <c:pt idx="58">
                  <c:v>0.46486563171461692</c:v>
                </c:pt>
                <c:pt idx="59">
                  <c:v>0.49298533004543793</c:v>
                </c:pt>
                <c:pt idx="60">
                  <c:v>0.51942720025996714</c:v>
                </c:pt>
                <c:pt idx="61">
                  <c:v>0.54417645609692766</c:v>
                </c:pt>
                <c:pt idx="62">
                  <c:v>0.5672964864747394</c:v>
                </c:pt>
                <c:pt idx="63">
                  <c:v>0.58890659200036433</c:v>
                </c:pt>
                <c:pt idx="64">
                  <c:v>0.60916083455666803</c:v>
                </c:pt>
                <c:pt idx="65">
                  <c:v>0.62823002280002149</c:v>
                </c:pt>
                <c:pt idx="66">
                  <c:v>0.64628770543631597</c:v>
                </c:pt>
                <c:pt idx="67">
                  <c:v>0.66350020310591407</c:v>
                </c:pt>
                <c:pt idx="68">
                  <c:v>0.68002020872213487</c:v>
                </c:pt>
                <c:pt idx="69">
                  <c:v>0.69598326459740045</c:v>
                </c:pt>
                <c:pt idx="70">
                  <c:v>0.71150639244024461</c:v>
                </c:pt>
                <c:pt idx="71">
                  <c:v>0.72668822616356088</c:v>
                </c:pt>
                <c:pt idx="72">
                  <c:v>0.74161011614774475</c:v>
                </c:pt>
                <c:pt idx="73">
                  <c:v>0.75633779900239984</c:v>
                </c:pt>
                <c:pt idx="74">
                  <c:v>0.77092333910905286</c:v>
                </c:pt>
                <c:pt idx="75">
                  <c:v>0.78540713962740838</c:v>
                </c:pt>
                <c:pt idx="76">
                  <c:v>0.79981989052715896</c:v>
                </c:pt>
                <c:pt idx="77">
                  <c:v>0.81418437224393614</c:v>
                </c:pt>
                <c:pt idx="78">
                  <c:v>0.82851706956649429</c:v>
                </c:pt>
                <c:pt idx="79">
                  <c:v>0.84282957510741863</c:v>
                </c:pt>
                <c:pt idx="80">
                  <c:v>0.85712977838036963</c:v>
                </c:pt>
                <c:pt idx="81">
                  <c:v>0.87142284756745803</c:v>
                </c:pt>
                <c:pt idx="82">
                  <c:v>0.88571201829151869</c:v>
                </c:pt>
                <c:pt idx="83">
                  <c:v>0.89999920832575442</c:v>
                </c:pt>
                <c:pt idx="84">
                  <c:v>0.91428547996434595</c:v>
                </c:pt>
                <c:pt idx="85">
                  <c:v>0.92857137322426175</c:v>
                </c:pt>
                <c:pt idx="86">
                  <c:v>0.94285713342857158</c:v>
                </c:pt>
                <c:pt idx="87">
                  <c:v>0.95714285618463346</c:v>
                </c:pt>
                <c:pt idx="88">
                  <c:v>0.97142857139062511</c:v>
                </c:pt>
                <c:pt idx="89">
                  <c:v>0.98571428571413544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0.86714855490043707</c:v>
                </c:pt>
                <c:pt idx="122">
                  <c:v>0.82207816976900727</c:v>
                </c:pt>
                <c:pt idx="123">
                  <c:v>0.7739167500249915</c:v>
                </c:pt>
                <c:pt idx="124">
                  <c:v>0.72299163089780794</c:v>
                </c:pt>
                <c:pt idx="125">
                  <c:v>0.66983777006290079</c:v>
                </c:pt>
                <c:pt idx="126">
                  <c:v>0.61518362241941937</c:v>
                </c:pt>
                <c:pt idx="127">
                  <c:v>0.55990974696753437</c:v>
                </c:pt>
                <c:pt idx="128">
                  <c:v>0.5049835773323067</c:v>
                </c:pt>
                <c:pt idx="129">
                  <c:v>0.4513798397397501</c:v>
                </c:pt>
                <c:pt idx="130">
                  <c:v>0.4</c:v>
                </c:pt>
                <c:pt idx="131">
                  <c:v>0.35160430094800349</c:v>
                </c:pt>
                <c:pt idx="132">
                  <c:v>0.30676636462032342</c:v>
                </c:pt>
                <c:pt idx="133">
                  <c:v>0.26585446207054847</c:v>
                </c:pt>
                <c:pt idx="134">
                  <c:v>0.22903758841157082</c:v>
                </c:pt>
                <c:pt idx="135">
                  <c:v>0.19631023615179319</c:v>
                </c:pt>
                <c:pt idx="136">
                  <c:v>0.16752800440612359</c:v>
                </c:pt>
                <c:pt idx="137">
                  <c:v>0.14244663740000135</c:v>
                </c:pt>
                <c:pt idx="138">
                  <c:v>0.12075888749184262</c:v>
                </c:pt>
                <c:pt idx="139">
                  <c:v>0.10212581850764639</c:v>
                </c:pt>
                <c:pt idx="140">
                  <c:v>8.6201143894370627E-2</c:v>
                </c:pt>
                <c:pt idx="141">
                  <c:v>7.2648619822097693E-2</c:v>
                </c:pt>
                <c:pt idx="142">
                  <c:v>6.1153348594493728E-2</c:v>
                </c:pt>
                <c:pt idx="143">
                  <c:v>5.1428204912807363E-2</c:v>
                </c:pt>
                <c:pt idx="144">
                  <c:v>4.3216634846383009E-2</c:v>
                </c:pt>
                <c:pt idx="145">
                  <c:v>3.629293783566831E-2</c:v>
                </c:pt>
                <c:pt idx="146">
                  <c:v>3.0460929917766884E-2</c:v>
                </c:pt>
                <c:pt idx="147">
                  <c:v>2.5551665970462028E-2</c:v>
                </c:pt>
                <c:pt idx="148">
                  <c:v>2.1420703312538134E-2</c:v>
                </c:pt>
                <c:pt idx="149">
                  <c:v>1.7945231087869457E-2</c:v>
                </c:pt>
                <c:pt idx="150">
                  <c:v>1.5021270353527945E-2</c:v>
                </c:pt>
                <c:pt idx="151">
                  <c:v>1.2561063914974281E-2</c:v>
                </c:pt>
                <c:pt idx="152">
                  <c:v>1.0490716020103923E-2</c:v>
                </c:pt>
                <c:pt idx="153">
                  <c:v>8.7481034175486399E-3</c:v>
                </c:pt>
                <c:pt idx="154">
                  <c:v>7.2810553173226541E-3</c:v>
                </c:pt>
                <c:pt idx="155">
                  <c:v>6.0457859634796491E-3</c:v>
                </c:pt>
                <c:pt idx="156">
                  <c:v>5.005556467114548E-3</c:v>
                </c:pt>
                <c:pt idx="157">
                  <c:v>4.1295398290896439E-3</c:v>
                </c:pt>
                <c:pt idx="158">
                  <c:v>3.3918630196300373E-3</c:v>
                </c:pt>
                <c:pt idx="159">
                  <c:v>2.770801439896756E-3</c:v>
                </c:pt>
                <c:pt idx="160">
                  <c:v>2.2481033257597291E-3</c:v>
                </c:pt>
                <c:pt idx="161">
                  <c:v>1.8084241969685848E-3</c:v>
                </c:pt>
                <c:pt idx="162">
                  <c:v>1.4388540220666361E-3</c:v>
                </c:pt>
                <c:pt idx="163">
                  <c:v>1.12852219974609E-3</c:v>
                </c:pt>
                <c:pt idx="164">
                  <c:v>8.6826766894551664E-4</c:v>
                </c:pt>
                <c:pt idx="165">
                  <c:v>6.5036342017956729E-4</c:v>
                </c:pt>
                <c:pt idx="166">
                  <c:v>4.6828638620644995E-4</c:v>
                </c:pt>
                <c:pt idx="167">
                  <c:v>3.1652515461598192E-4</c:v>
                </c:pt>
                <c:pt idx="168">
                  <c:v>1.9041919008976193E-4</c:v>
                </c:pt>
                <c:pt idx="169">
                  <c:v>8.6024305087398014E-5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2C2-464B-8780-BDF0F0314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31409206"/>
        <c:axId val="45993435"/>
      </c:lineChart>
      <c:catAx>
        <c:axId val="3140920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45993435"/>
        <c:crosses val="autoZero"/>
        <c:auto val="1"/>
        <c:lblAlgn val="ctr"/>
        <c:lblOffset val="100"/>
        <c:noMultiLvlLbl val="0"/>
      </c:catAx>
      <c:valAx>
        <c:axId val="45993435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1409206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Сложение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B7-4CBA-B1D9-E5B1AE84754F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B7-4CBA-B1D9-E5B1AE84754F}"/>
            </c:ext>
          </c:extLst>
        </c:ser>
        <c:ser>
          <c:idx val="2"/>
          <c:order val="2"/>
          <c:tx>
            <c:strRef>
              <c:f>'Лог. операции'!$AQ$1</c:f>
              <c:strCache>
                <c:ptCount val="1"/>
                <c:pt idx="0">
                  <c:v>Алгебр. Сумма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операции'!$AQ$2:$AQ$202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2.6700344113823146E-2</c:v>
                </c:pt>
                <c:pt idx="22">
                  <c:v>4.2300397936597824E-2</c:v>
                </c:pt>
                <c:pt idx="23">
                  <c:v>5.8059294975220076E-2</c:v>
                </c:pt>
                <c:pt idx="24">
                  <c:v>7.3998302389263249E-2</c:v>
                </c:pt>
                <c:pt idx="25">
                  <c:v>9.0141718458389392E-2</c:v>
                </c:pt>
                <c:pt idx="26">
                  <c:v>0.10651730090663618</c:v>
                </c:pt>
                <c:pt idx="27">
                  <c:v>0.12315674434056999</c:v>
                </c:pt>
                <c:pt idx="28">
                  <c:v>0.14009620608120799</c:v>
                </c:pt>
                <c:pt idx="29">
                  <c:v>0.15737687589524177</c:v>
                </c:pt>
                <c:pt idx="30">
                  <c:v>0.17504557932898843</c:v>
                </c:pt>
                <c:pt idx="31">
                  <c:v>0.19315539572055437</c:v>
                </c:pt>
                <c:pt idx="32">
                  <c:v>0.2117662594846498</c:v>
                </c:pt>
                <c:pt idx="33">
                  <c:v>0.23094549566199793</c:v>
                </c:pt>
                <c:pt idx="34">
                  <c:v>0.25076821652961145</c:v>
                </c:pt>
                <c:pt idx="35">
                  <c:v>0.27131747374176446</c:v>
                </c:pt>
                <c:pt idx="36">
                  <c:v>0.29268401872815064</c:v>
                </c:pt>
                <c:pt idx="37">
                  <c:v>0.31496547249679352</c:v>
                </c:pt>
                <c:pt idx="38">
                  <c:v>0.33826464609473644</c:v>
                </c:pt>
                <c:pt idx="39">
                  <c:v>0.36268668992430986</c:v>
                </c:pt>
                <c:pt idx="40">
                  <c:v>0.38833469511234597</c:v>
                </c:pt>
                <c:pt idx="41">
                  <c:v>0.41530334347637493</c:v>
                </c:pt>
                <c:pt idx="42">
                  <c:v>0.44367023659840299</c:v>
                </c:pt>
                <c:pt idx="43">
                  <c:v>0.47348467441125647</c:v>
                </c:pt>
                <c:pt idx="44">
                  <c:v>0.50475395383785049</c:v>
                </c:pt>
                <c:pt idx="45">
                  <c:v>0.53742776789450386</c:v>
                </c:pt>
                <c:pt idx="46">
                  <c:v>0.57138202162914919</c:v>
                </c:pt>
                <c:pt idx="47">
                  <c:v>0.60640428318597683</c:v>
                </c:pt>
                <c:pt idx="48">
                  <c:v>0.64218397206867617</c:v>
                </c:pt>
                <c:pt idx="49">
                  <c:v>0.67831092195729203</c:v>
                </c:pt>
                <c:pt idx="50">
                  <c:v>0.7142857142857143</c:v>
                </c:pt>
                <c:pt idx="51">
                  <c:v>0.74954379355139811</c:v>
                </c:pt>
                <c:pt idx="52">
                  <c:v>0.78349278807189904</c:v>
                </c:pt>
                <c:pt idx="53">
                  <c:v>0.81555914680728825</c:v>
                </c:pt>
                <c:pt idx="54">
                  <c:v>0.84523718193342701</c:v>
                </c:pt>
                <c:pt idx="55">
                  <c:v>0.87213209447938933</c:v>
                </c:pt>
                <c:pt idx="56">
                  <c:v>0.89598937034977433</c:v>
                </c:pt>
                <c:pt idx="57">
                  <c:v>0.91670596885751865</c:v>
                </c:pt>
                <c:pt idx="58">
                  <c:v>0.93432293798524135</c:v>
                </c:pt>
                <c:pt idx="59">
                  <c:v>0.94900299128153853</c:v>
                </c:pt>
                <c:pt idx="60">
                  <c:v>0.96099897162354697</c:v>
                </c:pt>
                <c:pt idx="61">
                  <c:v>0.9706195839291859</c:v>
                </c:pt>
                <c:pt idx="62">
                  <c:v>0.97819765764982636</c:v>
                </c:pt>
                <c:pt idx="63">
                  <c:v>0.98406427205338487</c:v>
                </c:pt>
                <c:pt idx="64">
                  <c:v>0.98853010353673232</c:v>
                </c:pt>
                <c:pt idx="65">
                  <c:v>0.99187382219048814</c:v>
                </c:pt>
                <c:pt idx="66">
                  <c:v>0.99433644258789144</c:v>
                </c:pt>
                <c:pt idx="67">
                  <c:v>0.99612016018252936</c:v>
                </c:pt>
                <c:pt idx="68">
                  <c:v>0.99739021471193079</c:v>
                </c:pt>
                <c:pt idx="69">
                  <c:v>0.9982785419703144</c:v>
                </c:pt>
                <c:pt idx="70">
                  <c:v>0.99888827126181223</c:v>
                </c:pt>
                <c:pt idx="71">
                  <c:v>0.99929841478922576</c:v>
                </c:pt>
                <c:pt idx="72">
                  <c:v>0.99956833690828539</c:v>
                </c:pt>
                <c:pt idx="73">
                  <c:v>0.99974177380400442</c:v>
                </c:pt>
                <c:pt idx="74">
                  <c:v>0.99985030153495758</c:v>
                </c:pt>
                <c:pt idx="75">
                  <c:v>0.9999162328853971</c:v>
                </c:pt>
                <c:pt idx="76">
                  <c:v>0.99995497263178978</c:v>
                </c:pt>
                <c:pt idx="77">
                  <c:v>0.99997688690275233</c:v>
                </c:pt>
                <c:pt idx="78">
                  <c:v>0.99998875330932391</c:v>
                </c:pt>
                <c:pt idx="79">
                  <c:v>0.99999486025005124</c:v>
                </c:pt>
                <c:pt idx="80">
                  <c:v>0.99999782020625216</c:v>
                </c:pt>
                <c:pt idx="81">
                  <c:v>0.99999915549590124</c:v>
                </c:pt>
                <c:pt idx="82">
                  <c:v>0.99999970742932043</c:v>
                </c:pt>
                <c:pt idx="83">
                  <c:v>0.99999991203619509</c:v>
                </c:pt>
                <c:pt idx="84">
                  <c:v>0.99999997803237173</c:v>
                </c:pt>
                <c:pt idx="85">
                  <c:v>0.99999999574252563</c:v>
                </c:pt>
                <c:pt idx="86">
                  <c:v>0.99999999942857154</c:v>
                </c:pt>
                <c:pt idx="87">
                  <c:v>0.99999999995709443</c:v>
                </c:pt>
                <c:pt idx="88">
                  <c:v>0.99999999999888389</c:v>
                </c:pt>
                <c:pt idx="89">
                  <c:v>0.99999999999999778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0.99999999999999989</c:v>
                </c:pt>
                <c:pt idx="95">
                  <c:v>1</c:v>
                </c:pt>
                <c:pt idx="96">
                  <c:v>1</c:v>
                </c:pt>
                <c:pt idx="97">
                  <c:v>0.99999999999999989</c:v>
                </c:pt>
                <c:pt idx="98">
                  <c:v>0.99999999999999989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0.99999999999999989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0.99999999999999989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0.99999999999999989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0.99999999999999989</c:v>
                </c:pt>
                <c:pt idx="120">
                  <c:v>0.99999999999999989</c:v>
                </c:pt>
                <c:pt idx="121">
                  <c:v>0.99769690928368238</c:v>
                </c:pt>
                <c:pt idx="122">
                  <c:v>0.99425325707370871</c:v>
                </c:pt>
                <c:pt idx="123">
                  <c:v>0.98939894149095697</c:v>
                </c:pt>
                <c:pt idx="124">
                  <c:v>0.98286883746937459</c:v>
                </c:pt>
                <c:pt idx="125">
                  <c:v>0.97442641889587778</c:v>
                </c:pt>
                <c:pt idx="126">
                  <c:v>0.96388867578446624</c:v>
                </c:pt>
                <c:pt idx="127">
                  <c:v>0.95114809834355218</c:v>
                </c:pt>
                <c:pt idx="128">
                  <c:v>0.93618734806329662</c:v>
                </c:pt>
                <c:pt idx="129">
                  <c:v>0.91908337945506702</c:v>
                </c:pt>
                <c:pt idx="130">
                  <c:v>0.9</c:v>
                </c:pt>
                <c:pt idx="131">
                  <c:v>0.87917044385712928</c:v>
                </c:pt>
                <c:pt idx="132">
                  <c:v>0.85687358882747056</c:v>
                </c:pt>
                <c:pt idx="133">
                  <c:v>0.83340832451127378</c:v>
                </c:pt>
                <c:pt idx="134">
                  <c:v>0.80907017327116637</c:v>
                </c:pt>
                <c:pt idx="135">
                  <c:v>0.78413295835076846</c:v>
                </c:pt>
                <c:pt idx="136">
                  <c:v>0.75883670795582292</c:v>
                </c:pt>
                <c:pt idx="137">
                  <c:v>0.73338160108484929</c:v>
                </c:pt>
                <c:pt idx="138">
                  <c:v>0.70792687421416145</c:v>
                </c:pt>
                <c:pt idx="139">
                  <c:v>0.68259324360146068</c:v>
                </c:pt>
                <c:pt idx="140">
                  <c:v>0.65746742926291368</c:v>
                </c:pt>
                <c:pt idx="141">
                  <c:v>0.63260762125048453</c:v>
                </c:pt>
                <c:pt idx="142">
                  <c:v>0.60804905960995947</c:v>
                </c:pt>
                <c:pt idx="143">
                  <c:v>0.58380921159239119</c:v>
                </c:pt>
                <c:pt idx="144">
                  <c:v>0.55989227831973809</c:v>
                </c:pt>
                <c:pt idx="145">
                  <c:v>0.53629293783566834</c:v>
                </c:pt>
                <c:pt idx="146">
                  <c:v>0.51299934074424758</c:v>
                </c:pt>
                <c:pt idx="147">
                  <c:v>0.48999543396532513</c:v>
                </c:pt>
                <c:pt idx="148">
                  <c:v>0.46726271330686658</c:v>
                </c:pt>
                <c:pt idx="149">
                  <c:v>0.44478150959753399</c:v>
                </c:pt>
                <c:pt idx="150">
                  <c:v>0.42253190553029191</c:v>
                </c:pt>
                <c:pt idx="151">
                  <c:v>0.40049436744022121</c:v>
                </c:pt>
                <c:pt idx="152">
                  <c:v>0.37865016181351824</c:v>
                </c:pt>
                <c:pt idx="153">
                  <c:v>0.35698161251641786</c:v>
                </c:pt>
                <c:pt idx="154">
                  <c:v>0.33547224254931057</c:v>
                </c:pt>
                <c:pt idx="155">
                  <c:v>0.31410683391478583</c:v>
                </c:pt>
                <c:pt idx="156">
                  <c:v>0.29287143091543749</c:v>
                </c:pt>
                <c:pt idx="157">
                  <c:v>0.27175330566740907</c:v>
                </c:pt>
                <c:pt idx="158">
                  <c:v>0.25074089956216167</c:v>
                </c:pt>
                <c:pt idx="159">
                  <c:v>0.22982375055963389</c:v>
                </c:pt>
                <c:pt idx="160">
                  <c:v>0.20899241330303894</c:v>
                </c:pt>
                <c:pt idx="161">
                  <c:v>0.18823837689730105</c:v>
                </c:pt>
                <c:pt idx="162">
                  <c:v>0.16755398361584997</c:v>
                </c:pt>
                <c:pt idx="163">
                  <c:v>0.14693235065558297</c:v>
                </c:pt>
                <c:pt idx="164">
                  <c:v>0.12636729623893406</c:v>
                </c:pt>
                <c:pt idx="165">
                  <c:v>0.1058532707816161</c:v>
                </c:pt>
                <c:pt idx="166">
                  <c:v>8.5385293441373897E-2</c:v>
                </c:pt>
                <c:pt idx="167">
                  <c:v>6.4958894088983851E-2</c:v>
                </c:pt>
                <c:pt idx="168">
                  <c:v>4.4570060562154158E-2</c:v>
                </c:pt>
                <c:pt idx="169">
                  <c:v>2.4215190949282726E-2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B7-4CBA-B1D9-E5B1AE8475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72227943"/>
        <c:axId val="71370047"/>
      </c:lineChart>
      <c:catAx>
        <c:axId val="7222794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1370047"/>
        <c:crosses val="autoZero"/>
        <c:auto val="1"/>
        <c:lblAlgn val="ctr"/>
        <c:lblOffset val="100"/>
        <c:noMultiLvlLbl val="0"/>
      </c:catAx>
      <c:valAx>
        <c:axId val="71370047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2227943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Концентрирование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99-4541-9F95-B565CCCB6159}"/>
            </c:ext>
          </c:extLst>
        </c:ser>
        <c:ser>
          <c:idx val="1"/>
          <c:order val="1"/>
          <c:tx>
            <c:strRef>
              <c:f>'Лог. операции'!$AR$1</c:f>
              <c:strCache>
                <c:ptCount val="1"/>
                <c:pt idx="0">
                  <c:v>Концентрирование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chemeClr val="accent4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операции'!$AR$2:$AR$202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2.0408163265306161E-4</c:v>
                </c:pt>
                <c:pt idx="22">
                  <c:v>8.1632653061224645E-4</c:v>
                </c:pt>
                <c:pt idx="23">
                  <c:v>1.8367346938775488E-3</c:v>
                </c:pt>
                <c:pt idx="24">
                  <c:v>3.265306122448978E-3</c:v>
                </c:pt>
                <c:pt idx="25">
                  <c:v>5.1020408163265302E-3</c:v>
                </c:pt>
                <c:pt idx="26">
                  <c:v>7.3469387755102063E-3</c:v>
                </c:pt>
                <c:pt idx="27">
                  <c:v>1.0000000000000004E-2</c:v>
                </c:pt>
                <c:pt idx="28">
                  <c:v>1.3061224489795912E-2</c:v>
                </c:pt>
                <c:pt idx="29">
                  <c:v>1.6530612244897956E-2</c:v>
                </c:pt>
                <c:pt idx="30">
                  <c:v>2.0408163265306121E-2</c:v>
                </c:pt>
                <c:pt idx="31">
                  <c:v>2.4693877551020416E-2</c:v>
                </c:pt>
                <c:pt idx="32">
                  <c:v>2.9387755102040825E-2</c:v>
                </c:pt>
                <c:pt idx="33">
                  <c:v>3.4489795918367337E-2</c:v>
                </c:pt>
                <c:pt idx="34">
                  <c:v>3.9999999999999994E-2</c:v>
                </c:pt>
                <c:pt idx="35">
                  <c:v>4.5918367346938771E-2</c:v>
                </c:pt>
                <c:pt idx="36">
                  <c:v>5.2244897959183682E-2</c:v>
                </c:pt>
                <c:pt idx="37">
                  <c:v>5.8979591836734707E-2</c:v>
                </c:pt>
                <c:pt idx="38">
                  <c:v>6.6122448979591825E-2</c:v>
                </c:pt>
                <c:pt idx="39">
                  <c:v>7.3673469387755097E-2</c:v>
                </c:pt>
                <c:pt idx="40">
                  <c:v>8.1632653061224483E-2</c:v>
                </c:pt>
                <c:pt idx="41">
                  <c:v>8.9999999999999955E-2</c:v>
                </c:pt>
                <c:pt idx="42">
                  <c:v>9.8775510204081665E-2</c:v>
                </c:pt>
                <c:pt idx="43">
                  <c:v>0.10795918367346939</c:v>
                </c:pt>
                <c:pt idx="44">
                  <c:v>0.1175510204081633</c:v>
                </c:pt>
                <c:pt idx="45">
                  <c:v>0.12755102040816327</c:v>
                </c:pt>
                <c:pt idx="46">
                  <c:v>0.13795918367346935</c:v>
                </c:pt>
                <c:pt idx="47">
                  <c:v>0.14877551020408164</c:v>
                </c:pt>
                <c:pt idx="48">
                  <c:v>0.15999999999999998</c:v>
                </c:pt>
                <c:pt idx="49">
                  <c:v>0.17163265306122452</c:v>
                </c:pt>
                <c:pt idx="50">
                  <c:v>0.18367346938775508</c:v>
                </c:pt>
                <c:pt idx="51">
                  <c:v>0.19612244897959177</c:v>
                </c:pt>
                <c:pt idx="52">
                  <c:v>0.20897959183673473</c:v>
                </c:pt>
                <c:pt idx="53">
                  <c:v>0.22224489795918367</c:v>
                </c:pt>
                <c:pt idx="54">
                  <c:v>0.23591836734693883</c:v>
                </c:pt>
                <c:pt idx="55">
                  <c:v>0.25</c:v>
                </c:pt>
                <c:pt idx="56">
                  <c:v>0.2644897959183673</c:v>
                </c:pt>
                <c:pt idx="57">
                  <c:v>0.27938775510204084</c:v>
                </c:pt>
                <c:pt idx="58">
                  <c:v>0.29469387755102039</c:v>
                </c:pt>
                <c:pt idx="59">
                  <c:v>0.31040816326530613</c:v>
                </c:pt>
                <c:pt idx="60">
                  <c:v>0.32653061224489793</c:v>
                </c:pt>
                <c:pt idx="61">
                  <c:v>0.34306122448979581</c:v>
                </c:pt>
                <c:pt idx="62">
                  <c:v>0.36</c:v>
                </c:pt>
                <c:pt idx="63">
                  <c:v>0.37734693877551012</c:v>
                </c:pt>
                <c:pt idx="64">
                  <c:v>0.39510204081632666</c:v>
                </c:pt>
                <c:pt idx="65">
                  <c:v>0.41326530612244905</c:v>
                </c:pt>
                <c:pt idx="66">
                  <c:v>0.43183673469387757</c:v>
                </c:pt>
                <c:pt idx="67">
                  <c:v>0.45081632653061232</c:v>
                </c:pt>
                <c:pt idx="68">
                  <c:v>0.47020408163265309</c:v>
                </c:pt>
                <c:pt idx="69">
                  <c:v>0.4900000000000001</c:v>
                </c:pt>
                <c:pt idx="70">
                  <c:v>0.51020408163265307</c:v>
                </c:pt>
                <c:pt idx="71">
                  <c:v>0.53081632653061217</c:v>
                </c:pt>
                <c:pt idx="72">
                  <c:v>0.55183673469387762</c:v>
                </c:pt>
                <c:pt idx="73">
                  <c:v>0.57326530612244897</c:v>
                </c:pt>
                <c:pt idx="74">
                  <c:v>0.59510204081632656</c:v>
                </c:pt>
                <c:pt idx="75">
                  <c:v>0.61734693877551017</c:v>
                </c:pt>
                <c:pt idx="76">
                  <c:v>0.6399999999999999</c:v>
                </c:pt>
                <c:pt idx="77">
                  <c:v>0.66306122448979588</c:v>
                </c:pt>
                <c:pt idx="78">
                  <c:v>0.68653061224489786</c:v>
                </c:pt>
                <c:pt idx="79">
                  <c:v>0.71040816326530609</c:v>
                </c:pt>
                <c:pt idx="80">
                  <c:v>0.73469387755102034</c:v>
                </c:pt>
                <c:pt idx="81">
                  <c:v>0.7593877551020406</c:v>
                </c:pt>
                <c:pt idx="82">
                  <c:v>0.78448979591836709</c:v>
                </c:pt>
                <c:pt idx="83">
                  <c:v>0.81000000000000028</c:v>
                </c:pt>
                <c:pt idx="84">
                  <c:v>0.83591836734693892</c:v>
                </c:pt>
                <c:pt idx="85">
                  <c:v>0.86224489795918369</c:v>
                </c:pt>
                <c:pt idx="86">
                  <c:v>0.88897959183673469</c:v>
                </c:pt>
                <c:pt idx="87">
                  <c:v>0.91612244897959172</c:v>
                </c:pt>
                <c:pt idx="88">
                  <c:v>0.94367346938775531</c:v>
                </c:pt>
                <c:pt idx="89">
                  <c:v>0.97163265306122459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0.96040000000000014</c:v>
                </c:pt>
                <c:pt idx="122">
                  <c:v>0.92160000000000031</c:v>
                </c:pt>
                <c:pt idx="123">
                  <c:v>0.88359999999999972</c:v>
                </c:pt>
                <c:pt idx="124">
                  <c:v>0.84639999999999982</c:v>
                </c:pt>
                <c:pt idx="125">
                  <c:v>0.81</c:v>
                </c:pt>
                <c:pt idx="126">
                  <c:v>0.7744000000000002</c:v>
                </c:pt>
                <c:pt idx="127">
                  <c:v>0.73960000000000015</c:v>
                </c:pt>
                <c:pt idx="128">
                  <c:v>0.70559999999999978</c:v>
                </c:pt>
                <c:pt idx="129">
                  <c:v>0.67239999999999989</c:v>
                </c:pt>
                <c:pt idx="130">
                  <c:v>0.64000000000000012</c:v>
                </c:pt>
                <c:pt idx="131">
                  <c:v>0.60840000000000005</c:v>
                </c:pt>
                <c:pt idx="132">
                  <c:v>0.57760000000000022</c:v>
                </c:pt>
                <c:pt idx="133">
                  <c:v>0.54759999999999986</c:v>
                </c:pt>
                <c:pt idx="134">
                  <c:v>0.51839999999999997</c:v>
                </c:pt>
                <c:pt idx="135">
                  <c:v>0.48999999999999994</c:v>
                </c:pt>
                <c:pt idx="136">
                  <c:v>0.46240000000000009</c:v>
                </c:pt>
                <c:pt idx="137">
                  <c:v>0.43560000000000021</c:v>
                </c:pt>
                <c:pt idx="138">
                  <c:v>0.40959999999999985</c:v>
                </c:pt>
                <c:pt idx="139">
                  <c:v>0.38439999999999985</c:v>
                </c:pt>
                <c:pt idx="140">
                  <c:v>0.36</c:v>
                </c:pt>
                <c:pt idx="141">
                  <c:v>0.33640000000000009</c:v>
                </c:pt>
                <c:pt idx="142">
                  <c:v>0.31360000000000016</c:v>
                </c:pt>
                <c:pt idx="143">
                  <c:v>0.2915999999999998</c:v>
                </c:pt>
                <c:pt idx="144">
                  <c:v>0.27039999999999992</c:v>
                </c:pt>
                <c:pt idx="145">
                  <c:v>0.25</c:v>
                </c:pt>
                <c:pt idx="146">
                  <c:v>0.23040000000000008</c:v>
                </c:pt>
                <c:pt idx="147">
                  <c:v>0.21160000000000012</c:v>
                </c:pt>
                <c:pt idx="148">
                  <c:v>0.19359999999999986</c:v>
                </c:pt>
                <c:pt idx="149">
                  <c:v>0.17639999999999995</c:v>
                </c:pt>
                <c:pt idx="150">
                  <c:v>0.16000000000000003</c:v>
                </c:pt>
                <c:pt idx="151">
                  <c:v>0.14440000000000006</c:v>
                </c:pt>
                <c:pt idx="152">
                  <c:v>0.1296000000000001</c:v>
                </c:pt>
                <c:pt idx="153">
                  <c:v>0.1155999999999999</c:v>
                </c:pt>
                <c:pt idx="154">
                  <c:v>0.10239999999999996</c:v>
                </c:pt>
                <c:pt idx="155">
                  <c:v>0.09</c:v>
                </c:pt>
                <c:pt idx="156">
                  <c:v>7.8400000000000039E-2</c:v>
                </c:pt>
                <c:pt idx="157">
                  <c:v>6.7600000000000063E-2</c:v>
                </c:pt>
                <c:pt idx="158">
                  <c:v>5.7599999999999929E-2</c:v>
                </c:pt>
                <c:pt idx="159">
                  <c:v>4.8399999999999964E-2</c:v>
                </c:pt>
                <c:pt idx="160">
                  <c:v>4.0000000000000008E-2</c:v>
                </c:pt>
                <c:pt idx="161">
                  <c:v>3.2399999999999901E-2</c:v>
                </c:pt>
                <c:pt idx="162">
                  <c:v>2.5600000000000046E-2</c:v>
                </c:pt>
                <c:pt idx="163">
                  <c:v>1.9599999999999958E-2</c:v>
                </c:pt>
                <c:pt idx="164">
                  <c:v>1.4400000000000069E-2</c:v>
                </c:pt>
                <c:pt idx="165">
                  <c:v>1.0000000000000002E-2</c:v>
                </c:pt>
                <c:pt idx="166">
                  <c:v>6.3999999999999535E-3</c:v>
                </c:pt>
                <c:pt idx="167">
                  <c:v>3.6000000000000172E-3</c:v>
                </c:pt>
                <c:pt idx="168">
                  <c:v>1.5999999999999884E-3</c:v>
                </c:pt>
                <c:pt idx="169">
                  <c:v>4.000000000000114E-4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99-4541-9F95-B565CCCB6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37493561"/>
        <c:axId val="93838798"/>
      </c:lineChart>
      <c:catAx>
        <c:axId val="3749356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93838798"/>
        <c:crosses val="autoZero"/>
        <c:auto val="1"/>
        <c:lblAlgn val="ctr"/>
        <c:lblOffset val="100"/>
        <c:noMultiLvlLbl val="0"/>
      </c:catAx>
      <c:valAx>
        <c:axId val="93838798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7493561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Сигмоидная функция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принадлежности'!$S$1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'Функции принадлежности'!$S$2:$S$202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6.3377998023733707E-18</c:v>
                </c:pt>
                <c:pt idx="2">
                  <c:v>9.4548862738865416E-18</c:v>
                </c:pt>
                <c:pt idx="3">
                  <c:v>1.4105032856773469E-17</c:v>
                </c:pt>
                <c:pt idx="4">
                  <c:v>2.1042236376776231E-17</c:v>
                </c:pt>
                <c:pt idx="5">
                  <c:v>3.1391327920480296E-17</c:v>
                </c:pt>
                <c:pt idx="6">
                  <c:v>4.683035828352842E-17</c:v>
                </c:pt>
                <c:pt idx="7">
                  <c:v>6.9862685086757036E-17</c:v>
                </c:pt>
                <c:pt idx="8">
                  <c:v>1.0422287905595918E-16</c:v>
                </c:pt>
                <c:pt idx="9">
                  <c:v>1.5548226503495877E-16</c:v>
                </c:pt>
                <c:pt idx="10">
                  <c:v>2.3195228302435691E-16</c:v>
                </c:pt>
                <c:pt idx="11">
                  <c:v>3.4603214449001304E-16</c:v>
                </c:pt>
                <c:pt idx="12">
                  <c:v>5.162192993279732E-16</c:v>
                </c:pt>
                <c:pt idx="13">
                  <c:v>7.7010870013654634E-16</c:v>
                </c:pt>
                <c:pt idx="14">
                  <c:v>1.1488671787321128E-15</c:v>
                </c:pt>
                <c:pt idx="15">
                  <c:v>1.71390843154201E-15</c:v>
                </c:pt>
                <c:pt idx="16">
                  <c:v>2.556850927669977E-15</c:v>
                </c:pt>
                <c:pt idx="17">
                  <c:v>3.8143733620850555E-15</c:v>
                </c:pt>
                <c:pt idx="18">
                  <c:v>5.6903763875834751E-15</c:v>
                </c:pt>
                <c:pt idx="19">
                  <c:v>8.4890440338717061E-15</c:v>
                </c:pt>
                <c:pt idx="20">
                  <c:v>1.2664165549094016E-14</c:v>
                </c:pt>
                <c:pt idx="21">
                  <c:v>1.8892714941156028E-14</c:v>
                </c:pt>
                <c:pt idx="22">
                  <c:v>2.8184618754712601E-14</c:v>
                </c:pt>
                <c:pt idx="23">
                  <c:v>4.2046510351882961E-14</c:v>
                </c:pt>
                <c:pt idx="24">
                  <c:v>6.2726022592567167E-14</c:v>
                </c:pt>
                <c:pt idx="25">
                  <c:v>9.3576229688392989E-14</c:v>
                </c:pt>
                <c:pt idx="26">
                  <c:v>1.3959933056129032E-13</c:v>
                </c:pt>
                <c:pt idx="27">
                  <c:v>2.0825772910550681E-13</c:v>
                </c:pt>
                <c:pt idx="28">
                  <c:v>3.1068402375424802E-13</c:v>
                </c:pt>
                <c:pt idx="29">
                  <c:v>4.6348609979908442E-13</c:v>
                </c:pt>
                <c:pt idx="30">
                  <c:v>6.9144001069354229E-13</c:v>
                </c:pt>
                <c:pt idx="31">
                  <c:v>1.0315072848896181E-12</c:v>
                </c:pt>
                <c:pt idx="32">
                  <c:v>1.5388280433944449E-12</c:v>
                </c:pt>
                <c:pt idx="33">
                  <c:v>2.2956616805570843E-12</c:v>
                </c:pt>
                <c:pt idx="34">
                  <c:v>3.4247247924798635E-12</c:v>
                </c:pt>
                <c:pt idx="35">
                  <c:v>5.1090890280372213E-12</c:v>
                </c:pt>
                <c:pt idx="36">
                  <c:v>7.621865194454797E-12</c:v>
                </c:pt>
                <c:pt idx="37">
                  <c:v>1.1370486739137451E-11</c:v>
                </c:pt>
                <c:pt idx="38">
                  <c:v>1.6962772941552917E-11</c:v>
                </c:pt>
                <c:pt idx="39">
                  <c:v>2.5305483614478635E-11</c:v>
                </c:pt>
                <c:pt idx="40">
                  <c:v>3.7751345441365816E-11</c:v>
                </c:pt>
                <c:pt idx="41">
                  <c:v>5.6318389497570955E-11</c:v>
                </c:pt>
                <c:pt idx="42">
                  <c:v>8.4017164381530093E-11</c:v>
                </c:pt>
                <c:pt idx="43">
                  <c:v>1.2533888084497366E-10</c:v>
                </c:pt>
                <c:pt idx="44">
                  <c:v>1.8698363800772184E-10</c:v>
                </c:pt>
                <c:pt idx="45">
                  <c:v>2.7894680920908113E-10</c:v>
                </c:pt>
                <c:pt idx="46">
                  <c:v>4.1613973924924255E-10</c:v>
                </c:pt>
                <c:pt idx="47">
                  <c:v>6.2080754055496039E-10</c:v>
                </c:pt>
                <c:pt idx="48">
                  <c:v>9.2613602119904733E-10</c:v>
                </c:pt>
                <c:pt idx="49">
                  <c:v>1.381632589170632E-9</c:v>
                </c:pt>
                <c:pt idx="50">
                  <c:v>2.0611536181902037E-9</c:v>
                </c:pt>
                <c:pt idx="51">
                  <c:v>3.0748798701317199E-9</c:v>
                </c:pt>
                <c:pt idx="52">
                  <c:v>4.5871817256052882E-9</c:v>
                </c:pt>
                <c:pt idx="53">
                  <c:v>6.8432709753876305E-9</c:v>
                </c:pt>
                <c:pt idx="54">
                  <c:v>1.020896061937476E-8</c:v>
                </c:pt>
                <c:pt idx="55">
                  <c:v>1.5229979512760349E-8</c:v>
                </c:pt>
                <c:pt idx="56">
                  <c:v>2.2720459411519266E-8</c:v>
                </c:pt>
                <c:pt idx="57">
                  <c:v>3.3894942113102101E-8</c:v>
                </c:pt>
                <c:pt idx="58">
                  <c:v>5.0565310926504413E-8</c:v>
                </c:pt>
                <c:pt idx="59">
                  <c:v>7.5434577808066627E-8</c:v>
                </c:pt>
                <c:pt idx="60">
                  <c:v>1.1253516205509499E-7</c:v>
                </c:pt>
                <c:pt idx="61">
                  <c:v>1.6788272481495197E-7</c:v>
                </c:pt>
                <c:pt idx="62">
                  <c:v>2.5045157450675526E-7</c:v>
                </c:pt>
                <c:pt idx="63">
                  <c:v>3.7362979838924758E-7</c:v>
                </c:pt>
                <c:pt idx="64">
                  <c:v>5.5739005858560998E-7</c:v>
                </c:pt>
                <c:pt idx="65">
                  <c:v>8.3152802766413209E-7</c:v>
                </c:pt>
                <c:pt idx="66">
                  <c:v>1.2404935411305767E-6</c:v>
                </c:pt>
                <c:pt idx="67">
                  <c:v>1.8505977728634534E-6</c:v>
                </c:pt>
                <c:pt idx="68">
                  <c:v>2.7607649501930464E-6</c:v>
                </c:pt>
                <c:pt idx="69">
                  <c:v>4.1185717448326358E-6</c:v>
                </c:pt>
                <c:pt idx="70">
                  <c:v>6.1441746022147182E-6</c:v>
                </c:pt>
                <c:pt idx="71">
                  <c:v>9.166003719853315E-6</c:v>
                </c:pt>
                <c:pt idx="72">
                  <c:v>1.3674009084599736E-5</c:v>
                </c:pt>
                <c:pt idx="73">
                  <c:v>2.039908727992137E-5</c:v>
                </c:pt>
                <c:pt idx="74">
                  <c:v>3.043155690056538E-5</c:v>
                </c:pt>
                <c:pt idx="75">
                  <c:v>4.5397868702434395E-5</c:v>
                </c:pt>
                <c:pt idx="76">
                  <c:v>6.7724149619770109E-5</c:v>
                </c:pt>
                <c:pt idx="77">
                  <c:v>1.0102919390777289E-4</c:v>
                </c:pt>
                <c:pt idx="78">
                  <c:v>1.5071035805975741E-4</c:v>
                </c:pt>
                <c:pt idx="79">
                  <c:v>2.2481677023329571E-4</c:v>
                </c:pt>
                <c:pt idx="80">
                  <c:v>3.3535013046647811E-4</c:v>
                </c:pt>
                <c:pt idx="81">
                  <c:v>5.0020110707956345E-4</c:v>
                </c:pt>
                <c:pt idx="82">
                  <c:v>7.4602883383669493E-4</c:v>
                </c:pt>
                <c:pt idx="83">
                  <c:v>1.1125360328603246E-3</c:v>
                </c:pt>
                <c:pt idx="84">
                  <c:v>1.6588010801744243E-3</c:v>
                </c:pt>
                <c:pt idx="85">
                  <c:v>2.4726231566347743E-3</c:v>
                </c:pt>
                <c:pt idx="86">
                  <c:v>3.6842398994359829E-3</c:v>
                </c:pt>
                <c:pt idx="87">
                  <c:v>5.4862988994503897E-3</c:v>
                </c:pt>
                <c:pt idx="88">
                  <c:v>8.1625711531599175E-3</c:v>
                </c:pt>
                <c:pt idx="89">
                  <c:v>1.2128434984274258E-2</c:v>
                </c:pt>
                <c:pt idx="90">
                  <c:v>1.7986209962091559E-2</c:v>
                </c:pt>
                <c:pt idx="91">
                  <c:v>2.6596993576865818E-2</c:v>
                </c:pt>
                <c:pt idx="92">
                  <c:v>3.9165722796764252E-2</c:v>
                </c:pt>
                <c:pt idx="93">
                  <c:v>5.7324175898868901E-2</c:v>
                </c:pt>
                <c:pt idx="94">
                  <c:v>8.3172696493922491E-2</c:v>
                </c:pt>
                <c:pt idx="95">
                  <c:v>0.11920292202211755</c:v>
                </c:pt>
                <c:pt idx="96">
                  <c:v>0.16798161486607532</c:v>
                </c:pt>
                <c:pt idx="97">
                  <c:v>0.23147521650098185</c:v>
                </c:pt>
                <c:pt idx="98">
                  <c:v>0.31002551887238816</c:v>
                </c:pt>
                <c:pt idx="99">
                  <c:v>0.40131233988754833</c:v>
                </c:pt>
                <c:pt idx="100">
                  <c:v>0.5</c:v>
                </c:pt>
                <c:pt idx="101">
                  <c:v>0.59868766011245167</c:v>
                </c:pt>
                <c:pt idx="102">
                  <c:v>0.68997448112761184</c:v>
                </c:pt>
                <c:pt idx="103">
                  <c:v>0.76852478349901809</c:v>
                </c:pt>
                <c:pt idx="104">
                  <c:v>0.83201838513392457</c:v>
                </c:pt>
                <c:pt idx="105">
                  <c:v>0.88079707797788231</c:v>
                </c:pt>
                <c:pt idx="106">
                  <c:v>0.91682730350607744</c:v>
                </c:pt>
                <c:pt idx="107">
                  <c:v>0.94267582410113104</c:v>
                </c:pt>
                <c:pt idx="108">
                  <c:v>0.96083427720323566</c:v>
                </c:pt>
                <c:pt idx="109">
                  <c:v>0.97340300642313426</c:v>
                </c:pt>
                <c:pt idx="110">
                  <c:v>0.98201379003790845</c:v>
                </c:pt>
                <c:pt idx="111">
                  <c:v>0.98787156501572571</c:v>
                </c:pt>
                <c:pt idx="112">
                  <c:v>0.99183742884684012</c:v>
                </c:pt>
                <c:pt idx="113">
                  <c:v>0.99451370110054971</c:v>
                </c:pt>
                <c:pt idx="114">
                  <c:v>0.99631576010056411</c:v>
                </c:pt>
                <c:pt idx="115">
                  <c:v>0.99752737684336534</c:v>
                </c:pt>
                <c:pt idx="116">
                  <c:v>0.99834119891982553</c:v>
                </c:pt>
                <c:pt idx="117">
                  <c:v>0.99888746396713979</c:v>
                </c:pt>
                <c:pt idx="118">
                  <c:v>0.99925397116616332</c:v>
                </c:pt>
                <c:pt idx="119">
                  <c:v>0.99949979889292051</c:v>
                </c:pt>
                <c:pt idx="120">
                  <c:v>0.99966464986953363</c:v>
                </c:pt>
                <c:pt idx="121">
                  <c:v>0.99977518322976666</c:v>
                </c:pt>
                <c:pt idx="122">
                  <c:v>0.99984928964194031</c:v>
                </c:pt>
                <c:pt idx="123">
                  <c:v>0.99989897080609225</c:v>
                </c:pt>
                <c:pt idx="124">
                  <c:v>0.99993227585038036</c:v>
                </c:pt>
                <c:pt idx="125">
                  <c:v>0.99995460213129761</c:v>
                </c:pt>
                <c:pt idx="126">
                  <c:v>0.99996956844309937</c:v>
                </c:pt>
                <c:pt idx="127">
                  <c:v>0.99997960091272009</c:v>
                </c:pt>
                <c:pt idx="128">
                  <c:v>0.99998632599091541</c:v>
                </c:pt>
                <c:pt idx="129">
                  <c:v>0.99999083399628019</c:v>
                </c:pt>
                <c:pt idx="130">
                  <c:v>0.99999385582539779</c:v>
                </c:pt>
                <c:pt idx="131">
                  <c:v>0.99999588142825502</c:v>
                </c:pt>
                <c:pt idx="132">
                  <c:v>0.99999723923504968</c:v>
                </c:pt>
                <c:pt idx="133">
                  <c:v>0.99999814940222709</c:v>
                </c:pt>
                <c:pt idx="134">
                  <c:v>0.99999875950645889</c:v>
                </c:pt>
                <c:pt idx="135">
                  <c:v>0.99999916847197223</c:v>
                </c:pt>
                <c:pt idx="136">
                  <c:v>0.99999944260994145</c:v>
                </c:pt>
                <c:pt idx="137">
                  <c:v>0.99999962637020168</c:v>
                </c:pt>
                <c:pt idx="138">
                  <c:v>0.99999974954842552</c:v>
                </c:pt>
                <c:pt idx="139">
                  <c:v>0.99999983211727517</c:v>
                </c:pt>
                <c:pt idx="140">
                  <c:v>0.99999988746483792</c:v>
                </c:pt>
                <c:pt idx="141">
                  <c:v>0.99999992456542219</c:v>
                </c:pt>
                <c:pt idx="142">
                  <c:v>0.99999994943468906</c:v>
                </c:pt>
                <c:pt idx="143">
                  <c:v>0.99999996610505781</c:v>
                </c:pt>
                <c:pt idx="144">
                  <c:v>0.9999999772795406</c:v>
                </c:pt>
                <c:pt idx="145">
                  <c:v>0.9999999847700205</c:v>
                </c:pt>
                <c:pt idx="146">
                  <c:v>0.99999998979103932</c:v>
                </c:pt>
                <c:pt idx="147">
                  <c:v>0.99999999315672894</c:v>
                </c:pt>
                <c:pt idx="148">
                  <c:v>0.99999999541281825</c:v>
                </c:pt>
                <c:pt idx="149">
                  <c:v>0.99999999692512009</c:v>
                </c:pt>
                <c:pt idx="150">
                  <c:v>0.99999999793884631</c:v>
                </c:pt>
                <c:pt idx="151">
                  <c:v>0.99999999861836741</c:v>
                </c:pt>
                <c:pt idx="152">
                  <c:v>0.99999999907386394</c:v>
                </c:pt>
                <c:pt idx="153">
                  <c:v>0.99999999937919237</c:v>
                </c:pt>
                <c:pt idx="154">
                  <c:v>0.99999999958386021</c:v>
                </c:pt>
                <c:pt idx="155">
                  <c:v>0.99999999972105313</c:v>
                </c:pt>
                <c:pt idx="156">
                  <c:v>0.99999999981301646</c:v>
                </c:pt>
                <c:pt idx="157">
                  <c:v>0.99999999987466115</c:v>
                </c:pt>
                <c:pt idx="158">
                  <c:v>0.99999999991598276</c:v>
                </c:pt>
                <c:pt idx="159">
                  <c:v>0.99999999994368172</c:v>
                </c:pt>
                <c:pt idx="160">
                  <c:v>0.99999999996224864</c:v>
                </c:pt>
                <c:pt idx="161">
                  <c:v>0.99999999997469446</c:v>
                </c:pt>
                <c:pt idx="162">
                  <c:v>0.99999999998303712</c:v>
                </c:pt>
                <c:pt idx="163">
                  <c:v>0.99999999998862954</c:v>
                </c:pt>
                <c:pt idx="164">
                  <c:v>0.9999999999923781</c:v>
                </c:pt>
                <c:pt idx="165">
                  <c:v>0.99999999999489098</c:v>
                </c:pt>
                <c:pt idx="166">
                  <c:v>0.99999999999657518</c:v>
                </c:pt>
                <c:pt idx="167">
                  <c:v>0.99999999999770428</c:v>
                </c:pt>
                <c:pt idx="168">
                  <c:v>0.99999999999846123</c:v>
                </c:pt>
                <c:pt idx="169">
                  <c:v>0.9999999999989686</c:v>
                </c:pt>
                <c:pt idx="170">
                  <c:v>0.99999999999930855</c:v>
                </c:pt>
                <c:pt idx="171">
                  <c:v>0.99999999999953659</c:v>
                </c:pt>
                <c:pt idx="172">
                  <c:v>0.99999999999968936</c:v>
                </c:pt>
                <c:pt idx="173">
                  <c:v>0.99999999999979172</c:v>
                </c:pt>
                <c:pt idx="174">
                  <c:v>0.99999999999986033</c:v>
                </c:pt>
                <c:pt idx="175">
                  <c:v>0.99999999999990652</c:v>
                </c:pt>
                <c:pt idx="176">
                  <c:v>0.99999999999993738</c:v>
                </c:pt>
                <c:pt idx="177">
                  <c:v>0.99999999999995803</c:v>
                </c:pt>
                <c:pt idx="178">
                  <c:v>0.9999999999999718</c:v>
                </c:pt>
                <c:pt idx="179">
                  <c:v>0.99999999999998113</c:v>
                </c:pt>
                <c:pt idx="180">
                  <c:v>0.99999999999998734</c:v>
                </c:pt>
                <c:pt idx="181">
                  <c:v>0.99999999999999156</c:v>
                </c:pt>
                <c:pt idx="182">
                  <c:v>0.99999999999999423</c:v>
                </c:pt>
                <c:pt idx="183">
                  <c:v>0.99999999999999623</c:v>
                </c:pt>
                <c:pt idx="184">
                  <c:v>0.99999999999999734</c:v>
                </c:pt>
                <c:pt idx="185">
                  <c:v>0.99999999999999822</c:v>
                </c:pt>
                <c:pt idx="186">
                  <c:v>0.99999999999999889</c:v>
                </c:pt>
                <c:pt idx="187">
                  <c:v>0.99999999999999933</c:v>
                </c:pt>
                <c:pt idx="188">
                  <c:v>0.99999999999999956</c:v>
                </c:pt>
                <c:pt idx="189">
                  <c:v>0.99999999999999956</c:v>
                </c:pt>
                <c:pt idx="190">
                  <c:v>0.99999999999999978</c:v>
                </c:pt>
                <c:pt idx="191">
                  <c:v>0.99999999999999978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59-4B2E-88C1-6DDD6BC57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78967513"/>
        <c:axId val="33906925"/>
      </c:lineChart>
      <c:catAx>
        <c:axId val="78967513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3906925"/>
        <c:crosses val="autoZero"/>
        <c:auto val="1"/>
        <c:lblAlgn val="ctr"/>
        <c:lblOffset val="100"/>
        <c:noMultiLvlLbl val="0"/>
      </c:catAx>
      <c:valAx>
        <c:axId val="33906925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8967513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Растяжение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AD-45B1-B733-9612EFA03D0C}"/>
            </c:ext>
          </c:extLst>
        </c:ser>
        <c:ser>
          <c:idx val="1"/>
          <c:order val="1"/>
          <c:tx>
            <c:strRef>
              <c:f>'Лог. операции'!$AS$1</c:f>
              <c:strCache>
                <c:ptCount val="1"/>
                <c:pt idx="0">
                  <c:v>Растяжение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chemeClr val="accent4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операции'!$AS$2:$AS$202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0.11952286093343942</c:v>
                </c:pt>
                <c:pt idx="22">
                  <c:v>0.16903085094570339</c:v>
                </c:pt>
                <c:pt idx="23">
                  <c:v>0.2070196678027062</c:v>
                </c:pt>
                <c:pt idx="24">
                  <c:v>0.2390457218668787</c:v>
                </c:pt>
                <c:pt idx="25">
                  <c:v>0.2672612419124244</c:v>
                </c:pt>
                <c:pt idx="26">
                  <c:v>0.29277002188455997</c:v>
                </c:pt>
                <c:pt idx="27">
                  <c:v>0.31622776601683794</c:v>
                </c:pt>
                <c:pt idx="28">
                  <c:v>0.33806170189140661</c:v>
                </c:pt>
                <c:pt idx="29">
                  <c:v>0.35856858280031806</c:v>
                </c:pt>
                <c:pt idx="30">
                  <c:v>0.3779644730092272</c:v>
                </c:pt>
                <c:pt idx="31">
                  <c:v>0.39641248358604597</c:v>
                </c:pt>
                <c:pt idx="32">
                  <c:v>0.41403933560541256</c:v>
                </c:pt>
                <c:pt idx="33">
                  <c:v>0.43094580368566732</c:v>
                </c:pt>
                <c:pt idx="34">
                  <c:v>0.44721359549995793</c:v>
                </c:pt>
                <c:pt idx="35">
                  <c:v>0.46291004988627571</c:v>
                </c:pt>
                <c:pt idx="36">
                  <c:v>0.4780914437337575</c:v>
                </c:pt>
                <c:pt idx="37">
                  <c:v>0.49280538030458115</c:v>
                </c:pt>
                <c:pt idx="38">
                  <c:v>0.50709255283710997</c:v>
                </c:pt>
                <c:pt idx="39">
                  <c:v>0.52098807225172772</c:v>
                </c:pt>
                <c:pt idx="40">
                  <c:v>0.53452248382484879</c:v>
                </c:pt>
                <c:pt idx="41">
                  <c:v>0.54772255750516607</c:v>
                </c:pt>
                <c:pt idx="42">
                  <c:v>0.56061191058138815</c:v>
                </c:pt>
                <c:pt idx="43">
                  <c:v>0.57321150422111089</c:v>
                </c:pt>
                <c:pt idx="44">
                  <c:v>0.58554004376911994</c:v>
                </c:pt>
                <c:pt idx="45">
                  <c:v>0.59761430466719678</c:v>
                </c:pt>
                <c:pt idx="46">
                  <c:v>0.60944940022004401</c:v>
                </c:pt>
                <c:pt idx="47">
                  <c:v>0.62105900340811881</c:v>
                </c:pt>
                <c:pt idx="48">
                  <c:v>0.63245553203367588</c:v>
                </c:pt>
                <c:pt idx="49">
                  <c:v>0.64365030434678916</c:v>
                </c:pt>
                <c:pt idx="50">
                  <c:v>0.65465367070797709</c:v>
                </c:pt>
                <c:pt idx="51">
                  <c:v>0.66547512564869227</c:v>
                </c:pt>
                <c:pt idx="52">
                  <c:v>0.67612340378281333</c:v>
                </c:pt>
                <c:pt idx="53">
                  <c:v>0.68660656232559514</c:v>
                </c:pt>
                <c:pt idx="54">
                  <c:v>0.6969320524371696</c:v>
                </c:pt>
                <c:pt idx="55">
                  <c:v>0.70710678118654757</c:v>
                </c:pt>
                <c:pt idx="56">
                  <c:v>0.71713716560063612</c:v>
                </c:pt>
                <c:pt idx="57">
                  <c:v>0.72702917999996985</c:v>
                </c:pt>
                <c:pt idx="58">
                  <c:v>0.73678839761300718</c:v>
                </c:pt>
                <c:pt idx="59">
                  <c:v>0.74642002729217893</c:v>
                </c:pt>
                <c:pt idx="60">
                  <c:v>0.7559289460184544</c:v>
                </c:pt>
                <c:pt idx="61">
                  <c:v>0.76531972777022128</c:v>
                </c:pt>
                <c:pt idx="62">
                  <c:v>0.7745966692414834</c:v>
                </c:pt>
                <c:pt idx="63">
                  <c:v>0.78376381281972585</c:v>
                </c:pt>
                <c:pt idx="64">
                  <c:v>0.79282496717209194</c:v>
                </c:pt>
                <c:pt idx="65">
                  <c:v>0.80178372573727319</c:v>
                </c:pt>
                <c:pt idx="66">
                  <c:v>0.81064348337777759</c:v>
                </c:pt>
                <c:pt idx="67">
                  <c:v>0.8194074514114279</c:v>
                </c:pt>
                <c:pt idx="68">
                  <c:v>0.82807867121082501</c:v>
                </c:pt>
                <c:pt idx="69">
                  <c:v>0.83666002653407556</c:v>
                </c:pt>
                <c:pt idx="70">
                  <c:v>0.84515425472851657</c:v>
                </c:pt>
                <c:pt idx="71">
                  <c:v>0.85356395693083742</c:v>
                </c:pt>
                <c:pt idx="72">
                  <c:v>0.86189160737133463</c:v>
                </c:pt>
                <c:pt idx="73">
                  <c:v>0.870139561876632</c:v>
                </c:pt>
                <c:pt idx="74">
                  <c:v>0.87831006565367986</c:v>
                </c:pt>
                <c:pt idx="75">
                  <c:v>0.88640526042791834</c:v>
                </c:pt>
                <c:pt idx="76">
                  <c:v>0.89442719099991586</c:v>
                </c:pt>
                <c:pt idx="77">
                  <c:v>0.9023778112773575</c:v>
                </c:pt>
                <c:pt idx="78">
                  <c:v>0.91025898983279951</c:v>
                </c:pt>
                <c:pt idx="79">
                  <c:v>0.91807251503197873</c:v>
                </c:pt>
                <c:pt idx="80">
                  <c:v>0.92582009977255142</c:v>
                </c:pt>
                <c:pt idx="81">
                  <c:v>0.93350338586883086</c:v>
                </c:pt>
                <c:pt idx="82">
                  <c:v>0.9411239481143201</c:v>
                </c:pt>
                <c:pt idx="83">
                  <c:v>0.94868329805051388</c:v>
                </c:pt>
                <c:pt idx="84">
                  <c:v>0.95618288746751501</c:v>
                </c:pt>
                <c:pt idx="85">
                  <c:v>0.96362411165943151</c:v>
                </c:pt>
                <c:pt idx="86">
                  <c:v>0.97100831245522445</c:v>
                </c:pt>
                <c:pt idx="87">
                  <c:v>0.97833678104365318</c:v>
                </c:pt>
                <c:pt idx="88">
                  <c:v>0.98561076060916231</c:v>
                </c:pt>
                <c:pt idx="89">
                  <c:v>0.99283144879394603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0.98994949366116658</c:v>
                </c:pt>
                <c:pt idx="122">
                  <c:v>0.97979589711327131</c:v>
                </c:pt>
                <c:pt idx="123">
                  <c:v>0.96953597148326576</c:v>
                </c:pt>
                <c:pt idx="124">
                  <c:v>0.95916630466254382</c:v>
                </c:pt>
                <c:pt idx="125">
                  <c:v>0.94868329805051377</c:v>
                </c:pt>
                <c:pt idx="126">
                  <c:v>0.93808315196468595</c:v>
                </c:pt>
                <c:pt idx="127">
                  <c:v>0.92736184954957046</c:v>
                </c:pt>
                <c:pt idx="128">
                  <c:v>0.91651513899116788</c:v>
                </c:pt>
                <c:pt idx="129">
                  <c:v>0.90553851381374162</c:v>
                </c:pt>
                <c:pt idx="130">
                  <c:v>0.89442719099991586</c:v>
                </c:pt>
                <c:pt idx="131">
                  <c:v>0.88317608663278468</c:v>
                </c:pt>
                <c:pt idx="132">
                  <c:v>0.87177978870813477</c:v>
                </c:pt>
                <c:pt idx="133">
                  <c:v>0.86023252670426265</c:v>
                </c:pt>
                <c:pt idx="134">
                  <c:v>0.84852813742385702</c:v>
                </c:pt>
                <c:pt idx="135">
                  <c:v>0.83666002653407556</c:v>
                </c:pt>
                <c:pt idx="136">
                  <c:v>0.82462112512353214</c:v>
                </c:pt>
                <c:pt idx="137">
                  <c:v>0.81240384046359615</c:v>
                </c:pt>
                <c:pt idx="138">
                  <c:v>0.79999999999999993</c:v>
                </c:pt>
                <c:pt idx="139">
                  <c:v>0.78740078740118102</c:v>
                </c:pt>
                <c:pt idx="140">
                  <c:v>0.7745966692414834</c:v>
                </c:pt>
                <c:pt idx="141">
                  <c:v>0.76157731058639089</c:v>
                </c:pt>
                <c:pt idx="142">
                  <c:v>0.74833147735478833</c:v>
                </c:pt>
                <c:pt idx="143">
                  <c:v>0.73484692283495334</c:v>
                </c:pt>
                <c:pt idx="144">
                  <c:v>0.7211102550927978</c:v>
                </c:pt>
                <c:pt idx="145">
                  <c:v>0.70710678118654757</c:v>
                </c:pt>
                <c:pt idx="146">
                  <c:v>0.69282032302755103</c:v>
                </c:pt>
                <c:pt idx="147">
                  <c:v>0.67823299831252692</c:v>
                </c:pt>
                <c:pt idx="148">
                  <c:v>0.66332495807107983</c:v>
                </c:pt>
                <c:pt idx="149">
                  <c:v>0.64807406984078597</c:v>
                </c:pt>
                <c:pt idx="150">
                  <c:v>0.63245553203367588</c:v>
                </c:pt>
                <c:pt idx="151">
                  <c:v>0.61644140029689765</c:v>
                </c:pt>
                <c:pt idx="152">
                  <c:v>0.60000000000000009</c:v>
                </c:pt>
                <c:pt idx="153">
                  <c:v>0.58309518948452987</c:v>
                </c:pt>
                <c:pt idx="154">
                  <c:v>0.56568542494923801</c:v>
                </c:pt>
                <c:pt idx="155">
                  <c:v>0.54772255750516607</c:v>
                </c:pt>
                <c:pt idx="156">
                  <c:v>0.52915026221291817</c:v>
                </c:pt>
                <c:pt idx="157">
                  <c:v>0.50990195135927863</c:v>
                </c:pt>
                <c:pt idx="158">
                  <c:v>0.48989794855663549</c:v>
                </c:pt>
                <c:pt idx="159">
                  <c:v>0.46904157598234286</c:v>
                </c:pt>
                <c:pt idx="160">
                  <c:v>0.44721359549995793</c:v>
                </c:pt>
                <c:pt idx="161">
                  <c:v>0.42426406871192818</c:v>
                </c:pt>
                <c:pt idx="162">
                  <c:v>0.40000000000000019</c:v>
                </c:pt>
                <c:pt idx="163">
                  <c:v>0.37416573867739394</c:v>
                </c:pt>
                <c:pt idx="164">
                  <c:v>0.34641016151377585</c:v>
                </c:pt>
                <c:pt idx="165">
                  <c:v>0.31622776601683794</c:v>
                </c:pt>
                <c:pt idx="166">
                  <c:v>0.28284271247461851</c:v>
                </c:pt>
                <c:pt idx="167">
                  <c:v>0.2449489742783181</c:v>
                </c:pt>
                <c:pt idx="168">
                  <c:v>0.19999999999999965</c:v>
                </c:pt>
                <c:pt idx="169">
                  <c:v>0.1414213562373105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AD-45B1-B733-9612EFA03D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3108138"/>
        <c:axId val="62853080"/>
      </c:lineChart>
      <c:catAx>
        <c:axId val="1310813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2853080"/>
        <c:crosses val="autoZero"/>
        <c:auto val="1"/>
        <c:lblAlgn val="ctr"/>
        <c:lblOffset val="100"/>
        <c:noMultiLvlLbl val="0"/>
      </c:catAx>
      <c:valAx>
        <c:axId val="62853080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3108138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Трапецевидная функция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19-48F6-8F04-CF4D9389A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788453"/>
        <c:axId val="26459118"/>
      </c:lineChart>
      <c:catAx>
        <c:axId val="178845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26459118"/>
        <c:crosses val="autoZero"/>
        <c:auto val="1"/>
        <c:lblAlgn val="ctr"/>
        <c:lblOffset val="100"/>
        <c:noMultiLvlLbl val="0"/>
      </c:catAx>
      <c:valAx>
        <c:axId val="2645911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788453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Колокол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91-4E2F-99BD-0B4F76649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6977373"/>
        <c:axId val="38611494"/>
      </c:lineChart>
      <c:catAx>
        <c:axId val="697737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8611494"/>
        <c:crosses val="autoZero"/>
        <c:auto val="1"/>
        <c:lblAlgn val="ctr"/>
        <c:lblOffset val="100"/>
        <c:noMultiLvlLbl val="0"/>
      </c:catAx>
      <c:valAx>
        <c:axId val="3861149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977373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Сигмоидная функция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0D-4653-A603-B5C1AD0FA3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4065549"/>
        <c:axId val="34006243"/>
      </c:lineChart>
      <c:catAx>
        <c:axId val="1406554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4006243"/>
        <c:crosses val="autoZero"/>
        <c:auto val="1"/>
        <c:lblAlgn val="ctr"/>
        <c:lblOffset val="100"/>
        <c:noMultiLvlLbl val="0"/>
      </c:catAx>
      <c:valAx>
        <c:axId val="34006243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4065549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rgbClr val="595959"/>
                </a:solidFill>
                <a:latin typeface="Calibri"/>
                <a:ea typeface="Arial"/>
              </a:rPr>
              <a:t>Конъюнкция относительно дизъюнкции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0D-4EAC-9257-090D9C01562E}"/>
            </c:ext>
          </c:extLst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0D-4EAC-9257-090D9C01562E}"/>
            </c:ext>
          </c:extLst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0D-4EAC-9257-090D9C01562E}"/>
            </c:ext>
          </c:extLst>
        </c:ser>
        <c:ser>
          <c:idx val="3"/>
          <c:order val="3"/>
          <c:tx>
            <c:strRef>
              <c:f>Проверки!$J$2</c:f>
              <c:strCache>
                <c:ptCount val="1"/>
                <c:pt idx="0">
                  <c:v>А ꓵ (В ꓴ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Проверки!$J$3:$J$203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20D-4EAC-9257-090D9C01562E}"/>
            </c:ext>
          </c:extLst>
        </c:ser>
        <c:ser>
          <c:idx val="4"/>
          <c:order val="4"/>
          <c:tx>
            <c:strRef>
              <c:f>Проверки!$K$2</c:f>
              <c:strCache>
                <c:ptCount val="1"/>
                <c:pt idx="0">
                  <c:v>(А ꓵ В) ꓴ (А ꓵ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7030A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Проверки!$K$3:$K$203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20D-4EAC-9257-090D9C015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73119624"/>
        <c:axId val="20374858"/>
      </c:lineChart>
      <c:catAx>
        <c:axId val="731196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20374858"/>
        <c:crosses val="autoZero"/>
        <c:auto val="1"/>
        <c:lblAlgn val="ctr"/>
        <c:lblOffset val="100"/>
        <c:noMultiLvlLbl val="0"/>
      </c:catAx>
      <c:valAx>
        <c:axId val="20374858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3119624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Дизъюнкция относительно конъюнкции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03-4206-B5D1-283B1D686045}"/>
            </c:ext>
          </c:extLst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03-4206-B5D1-283B1D686045}"/>
            </c:ext>
          </c:extLst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03-4206-B5D1-283B1D686045}"/>
            </c:ext>
          </c:extLst>
        </c:ser>
        <c:ser>
          <c:idx val="3"/>
          <c:order val="3"/>
          <c:tx>
            <c:strRef>
              <c:f>Проверки!$M$2</c:f>
              <c:strCache>
                <c:ptCount val="1"/>
                <c:pt idx="0">
                  <c:v>А ꓴ (В ꓵ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Проверки!$M$3:$M$203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203-4206-B5D1-283B1D686045}"/>
            </c:ext>
          </c:extLst>
        </c:ser>
        <c:ser>
          <c:idx val="4"/>
          <c:order val="4"/>
          <c:tx>
            <c:strRef>
              <c:f>Проверки!$N$2</c:f>
              <c:strCache>
                <c:ptCount val="1"/>
                <c:pt idx="0">
                  <c:v>(А ꓴ В) ꓵ (А ꓴ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7030A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Проверки!$N$3:$N$203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203-4206-B5D1-283B1D6860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4765509"/>
        <c:axId val="25369647"/>
      </c:lineChart>
      <c:catAx>
        <c:axId val="14765509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25369647"/>
        <c:crosses val="autoZero"/>
        <c:auto val="1"/>
        <c:lblAlgn val="ctr"/>
        <c:lblOffset val="100"/>
        <c:noMultiLvlLbl val="0"/>
      </c:catAx>
      <c:valAx>
        <c:axId val="25369647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4765509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Сложение относительно умножения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FE-44F6-AA80-D33EFC1BDCF1}"/>
            </c:ext>
          </c:extLst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FE-44F6-AA80-D33EFC1BDCF1}"/>
            </c:ext>
          </c:extLst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FE-44F6-AA80-D33EFC1BDCF1}"/>
            </c:ext>
          </c:extLst>
        </c:ser>
        <c:ser>
          <c:idx val="3"/>
          <c:order val="3"/>
          <c:tx>
            <c:strRef>
              <c:f>Проверки!$AA$2</c:f>
              <c:strCache>
                <c:ptCount val="1"/>
                <c:pt idx="0">
                  <c:v>А + (В *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Проверки!$AA$3:$AA$203</c:f>
              <c:numCache>
                <c:formatCode>General</c:formatCode>
                <c:ptCount val="201"/>
                <c:pt idx="0">
                  <c:v>6.4580275738008698E-21</c:v>
                </c:pt>
                <c:pt idx="1">
                  <c:v>6.4580275738008698E-21</c:v>
                </c:pt>
                <c:pt idx="2">
                  <c:v>1.0533579696429624E-20</c:v>
                </c:pt>
                <c:pt idx="3">
                  <c:v>1.7198246550271126E-20</c:v>
                </c:pt>
                <c:pt idx="4">
                  <c:v>2.8108242682837611E-20</c:v>
                </c:pt>
                <c:pt idx="5">
                  <c:v>4.5986890546147686E-20</c:v>
                </c:pt>
                <c:pt idx="6">
                  <c:v>7.5317336971867195E-20</c:v>
                </c:pt>
                <c:pt idx="7">
                  <c:v>1.2348846862451758E-19</c:v>
                </c:pt>
                <c:pt idx="8">
                  <c:v>2.0269293568875482E-19</c:v>
                </c:pt>
                <c:pt idx="9">
                  <c:v>3.3307500164072626E-19</c:v>
                </c:pt>
                <c:pt idx="10">
                  <c:v>5.4795812795481962E-19</c:v>
                </c:pt>
                <c:pt idx="11">
                  <c:v>9.0253806624263387E-19</c:v>
                </c:pt>
                <c:pt idx="12">
                  <c:v>1.4883587383827498E-18</c:v>
                </c:pt>
                <c:pt idx="13">
                  <c:v>2.457451522168437E-18</c:v>
                </c:pt>
                <c:pt idx="14">
                  <c:v>4.062646256363873E-18</c:v>
                </c:pt>
                <c:pt idx="15">
                  <c:v>6.7249857419957925E-18</c:v>
                </c:pt>
                <c:pt idx="16">
                  <c:v>1.1146633494122594E-17</c:v>
                </c:pt>
                <c:pt idx="17">
                  <c:v>1.8500258290076523E-17</c:v>
                </c:pt>
                <c:pt idx="18">
                  <c:v>3.0747178694522318E-17</c:v>
                </c:pt>
                <c:pt idx="19">
                  <c:v>5.1172630952171761E-17</c:v>
                </c:pt>
                <c:pt idx="20">
                  <c:v>8.5287736888808002E-17</c:v>
                </c:pt>
                <c:pt idx="21">
                  <c:v>1.423517634444502E-16</c:v>
                </c:pt>
                <c:pt idx="22">
                  <c:v>1.4285714285714533E-2</c:v>
                </c:pt>
                <c:pt idx="23">
                  <c:v>2.8571428571428987E-2</c:v>
                </c:pt>
                <c:pt idx="24">
                  <c:v>4.2857142857143468E-2</c:v>
                </c:pt>
                <c:pt idx="25">
                  <c:v>5.7142857142858189E-2</c:v>
                </c:pt>
                <c:pt idx="26">
                  <c:v>7.1428571428573173E-2</c:v>
                </c:pt>
                <c:pt idx="27">
                  <c:v>8.5714285714288629E-2</c:v>
                </c:pt>
                <c:pt idx="28">
                  <c:v>0.10000000000000484</c:v>
                </c:pt>
                <c:pt idx="29">
                  <c:v>0.11428571428572226</c:v>
                </c:pt>
                <c:pt idx="30">
                  <c:v>0.12857142857144191</c:v>
                </c:pt>
                <c:pt idx="31">
                  <c:v>0.14285714285716511</c:v>
                </c:pt>
                <c:pt idx="32">
                  <c:v>0.1571428571428943</c:v>
                </c:pt>
                <c:pt idx="33">
                  <c:v>0.17142857142863352</c:v>
                </c:pt>
                <c:pt idx="34">
                  <c:v>0.18571428571438953</c:v>
                </c:pt>
                <c:pt idx="35">
                  <c:v>0.20000000000017384</c:v>
                </c:pt>
                <c:pt idx="36">
                  <c:v>0.21428571428600565</c:v>
                </c:pt>
                <c:pt idx="37">
                  <c:v>0.22857142857191723</c:v>
                </c:pt>
                <c:pt idx="38">
                  <c:v>0.24285714285796278</c:v>
                </c:pt>
                <c:pt idx="39">
                  <c:v>0.25714285714423313</c:v>
                </c:pt>
                <c:pt idx="40">
                  <c:v>0.27142857143088078</c:v>
                </c:pt>
                <c:pt idx="41">
                  <c:v>0.28571428571815971</c:v>
                </c:pt>
                <c:pt idx="42">
                  <c:v>0.30000000000649363</c:v>
                </c:pt>
                <c:pt idx="43">
                  <c:v>0.31428571429658481</c:v>
                </c:pt>
                <c:pt idx="44">
                  <c:v>0.32857142858959187</c:v>
                </c:pt>
                <c:pt idx="45">
                  <c:v>0.34285714288741498</c:v>
                </c:pt>
                <c:pt idx="46">
                  <c:v>0.35714285719314709</c:v>
                </c:pt>
                <c:pt idx="47">
                  <c:v>0.37142857151177994</c:v>
                </c:pt>
                <c:pt idx="48">
                  <c:v>0.38571428585129175</c:v>
                </c:pt>
                <c:pt idx="49">
                  <c:v>0.40000000022429527</c:v>
                </c:pt>
                <c:pt idx="50">
                  <c:v>0.41428571465050013</c:v>
                </c:pt>
                <c:pt idx="51">
                  <c:v>0.42857142916032959</c:v>
                </c:pt>
                <c:pt idx="52">
                  <c:v>0.44285714380016739</c:v>
                </c:pt>
                <c:pt idx="53">
                  <c:v>0.45714285863988363</c:v>
                </c:pt>
                <c:pt idx="54">
                  <c:v>0.47142857378355019</c:v>
                </c:pt>
                <c:pt idx="55">
                  <c:v>0.48571428938464084</c:v>
                </c:pt>
                <c:pt idx="56">
                  <c:v>0.5000000056675642</c:v>
                </c:pt>
                <c:pt idx="57">
                  <c:v>0.51428572295819663</c:v>
                </c:pt>
                <c:pt idx="58">
                  <c:v>0.52857144172722625</c:v>
                </c:pt>
                <c:pt idx="59">
                  <c:v>0.54285716265173245</c:v>
                </c:pt>
                <c:pt idx="60">
                  <c:v>0.55714288670266099</c:v>
                </c:pt>
                <c:pt idx="61">
                  <c:v>0.57142861526893951</c:v>
                </c:pt>
                <c:pt idx="62">
                  <c:v>0.58571435033323593</c:v>
                </c:pt>
                <c:pt idx="63">
                  <c:v>0.60000009472019877</c:v>
                </c:pt>
                <c:pt idx="64">
                  <c:v>0.6142858524460022</c:v>
                </c:pt>
                <c:pt idx="65">
                  <c:v>0.6285716292088156</c:v>
                </c:pt>
                <c:pt idx="66">
                  <c:v>0.64285743307429388</c:v>
                </c:pt>
                <c:pt idx="67">
                  <c:v>0.65714327542932205</c:v>
                </c:pt>
                <c:pt idx="68">
                  <c:v>0.67142917230210253</c:v>
                </c:pt>
                <c:pt idx="69">
                  <c:v>0.68571514617826623</c:v>
                </c:pt>
                <c:pt idx="70">
                  <c:v>0.70000122848157509</c:v>
                </c:pt>
                <c:pt idx="71">
                  <c:v>0.71428746293351664</c:v>
                </c:pt>
                <c:pt idx="72">
                  <c:v>0.72857391005599126</c:v>
                </c:pt>
                <c:pt idx="73">
                  <c:v>0.74286065312834249</c:v>
                </c:pt>
                <c:pt idx="74">
                  <c:v>0.75714780593933206</c:v>
                </c:pt>
                <c:pt idx="75">
                  <c:v>0.77143552265744852</c:v>
                </c:pt>
                <c:pt idx="76">
                  <c:v>0.78572401002615921</c:v>
                </c:pt>
                <c:pt idx="77">
                  <c:v>0.80001354178048367</c:v>
                </c:pt>
                <c:pt idx="78">
                  <c:v>0.81430447451519949</c:v>
                </c:pt>
                <c:pt idx="79">
                  <c:v>0.82859726293781732</c:v>
                </c:pt>
                <c:pt idx="80">
                  <c:v>0.8428924700512489</c:v>
                </c:pt>
                <c:pt idx="81">
                  <c:v>0.85719076357335822</c:v>
                </c:pt>
                <c:pt idx="82">
                  <c:v>0.8714928825770597</c:v>
                </c:pt>
                <c:pt idx="83">
                  <c:v>0.88579954593417209</c:v>
                </c:pt>
                <c:pt idx="84">
                  <c:v>0.9001112535054232</c:v>
                </c:pt>
                <c:pt idx="85">
                  <c:v>0.91442789719900375</c:v>
                </c:pt>
                <c:pt idx="86">
                  <c:v>0.92874804450066117</c:v>
                </c:pt>
                <c:pt idx="87">
                  <c:v>0.943067670849291</c:v>
                </c:pt>
                <c:pt idx="88">
                  <c:v>0.95737798423831244</c:v>
                </c:pt>
                <c:pt idx="89">
                  <c:v>0.97166178774722411</c:v>
                </c:pt>
                <c:pt idx="90">
                  <c:v>0.98588754907120391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0.99999999999999989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0.99999999999999989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0.99999999999999989</c:v>
                </c:pt>
                <c:pt idx="115">
                  <c:v>0.99999999999999989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1</c:v>
                </c:pt>
                <c:pt idx="122">
                  <c:v>0.99769293072169418</c:v>
                </c:pt>
                <c:pt idx="123">
                  <c:v>0.99424809475307041</c:v>
                </c:pt>
                <c:pt idx="124">
                  <c:v>0.98939395075571823</c:v>
                </c:pt>
                <c:pt idx="125">
                  <c:v>0.98286457973081931</c:v>
                </c:pt>
                <c:pt idx="126">
                  <c:v>0.97442304009508474</c:v>
                </c:pt>
                <c:pt idx="127">
                  <c:v>0.96388612292145592</c:v>
                </c:pt>
                <c:pt idx="128">
                  <c:v>0.95114623900553874</c:v>
                </c:pt>
                <c:pt idx="129">
                  <c:v>0.93618603279662527</c:v>
                </c:pt>
                <c:pt idx="130">
                  <c:v>0.91908247125644249</c:v>
                </c:pt>
                <c:pt idx="131">
                  <c:v>0.89999938558253967</c:v>
                </c:pt>
                <c:pt idx="132">
                  <c:v>0.87917003541654104</c:v>
                </c:pt>
                <c:pt idx="133">
                  <c:v>0.85687332138226213</c:v>
                </c:pt>
                <c:pt idx="134">
                  <c:v>0.83340815165003646</c:v>
                </c:pt>
                <c:pt idx="135">
                  <c:v>0.80907006278019178</c:v>
                </c:pt>
                <c:pt idx="136">
                  <c:v>0.78413288839185558</c:v>
                </c:pt>
                <c:pt idx="137">
                  <c:v>0.75883666401302563</c:v>
                </c:pt>
                <c:pt idx="138">
                  <c:v>0.73338157366729639</c:v>
                </c:pt>
                <c:pt idx="139">
                  <c:v>0.70792685720176873</c:v>
                </c:pt>
                <c:pt idx="140">
                  <c:v>0.68259323309313635</c:v>
                </c:pt>
                <c:pt idx="141">
                  <c:v>0.65746742279580728</c:v>
                </c:pt>
                <c:pt idx="142">
                  <c:v>0.63260761728205084</c:v>
                </c:pt>
                <c:pt idx="143">
                  <c:v>0.60804905718034385</c:v>
                </c:pt>
                <c:pt idx="144">
                  <c:v>0.58380921010748055</c:v>
                </c:pt>
                <c:pt idx="145">
                  <c:v>0.55989227741336722</c:v>
                </c:pt>
                <c:pt idx="146">
                  <c:v>0.5362929372829276</c:v>
                </c:pt>
                <c:pt idx="147">
                  <c:v>0.51299934040735851</c:v>
                </c:pt>
                <c:pt idx="148">
                  <c:v>0.48999543376005822</c:v>
                </c:pt>
                <c:pt idx="149">
                  <c:v>0.46726271318180757</c:v>
                </c:pt>
                <c:pt idx="150">
                  <c:v>0.44478150952133377</c:v>
                </c:pt>
                <c:pt idx="151">
                  <c:v>0.42253190548385022</c:v>
                </c:pt>
                <c:pt idx="152">
                  <c:v>0.40049436741190553</c:v>
                </c:pt>
                <c:pt idx="153">
                  <c:v>0.37865016179624567</c:v>
                </c:pt>
                <c:pt idx="154">
                  <c:v>0.35698161250587551</c:v>
                </c:pt>
                <c:pt idx="155">
                  <c:v>0.33547224254287195</c:v>
                </c:pt>
                <c:pt idx="156">
                  <c:v>0.31410683391085081</c:v>
                </c:pt>
                <c:pt idx="157">
                  <c:v>0.29287143091303069</c:v>
                </c:pt>
                <c:pt idx="158">
                  <c:v>0.27175330566593597</c:v>
                </c:pt>
                <c:pt idx="159">
                  <c:v>0.25074089956125922</c:v>
                </c:pt>
                <c:pt idx="160">
                  <c:v>0.22982375055908064</c:v>
                </c:pt>
                <c:pt idx="161">
                  <c:v>0.20899241330269946</c:v>
                </c:pt>
                <c:pt idx="162">
                  <c:v>0.18823837689709258</c:v>
                </c:pt>
                <c:pt idx="163">
                  <c:v>0.16755398361572185</c:v>
                </c:pt>
                <c:pt idx="164">
                  <c:v>0.14693235065550417</c:v>
                </c:pt>
                <c:pt idx="165">
                  <c:v>0.12636729623888551</c:v>
                </c:pt>
                <c:pt idx="166">
                  <c:v>0.10585327078158621</c:v>
                </c:pt>
                <c:pt idx="167">
                  <c:v>8.5385293441355467E-2</c:v>
                </c:pt>
                <c:pt idx="168">
                  <c:v>6.4958894088972471E-2</c:v>
                </c:pt>
                <c:pt idx="169">
                  <c:v>4.4570060562147129E-2</c:v>
                </c:pt>
                <c:pt idx="170">
                  <c:v>2.4215190949278379E-2</c:v>
                </c:pt>
                <c:pt idx="171">
                  <c:v>3.891050583654897E-3</c:v>
                </c:pt>
                <c:pt idx="172">
                  <c:v>3.5242484268630989E-3</c:v>
                </c:pt>
                <c:pt idx="173">
                  <c:v>3.1957954400951513E-3</c:v>
                </c:pt>
                <c:pt idx="174">
                  <c:v>2.9013046870014231E-3</c:v>
                </c:pt>
                <c:pt idx="175">
                  <c:v>2.6369319635962504E-3</c:v>
                </c:pt>
                <c:pt idx="176">
                  <c:v>2.399303946703118E-3</c:v>
                </c:pt>
                <c:pt idx="177">
                  <c:v>2.185456418353863E-3</c:v>
                </c:pt>
                <c:pt idx="178">
                  <c:v>1.9927810851811229E-3</c:v>
                </c:pt>
                <c:pt idx="179">
                  <c:v>1.8189797372571779E-3</c:v>
                </c:pt>
                <c:pt idx="180">
                  <c:v>1.6620246812600234E-3</c:v>
                </c:pt>
                <c:pt idx="181">
                  <c:v>1.5201245436999313E-3</c:v>
                </c:pt>
                <c:pt idx="182">
                  <c:v>1.3916946758292237E-3</c:v>
                </c:pt>
                <c:pt idx="183">
                  <c:v>1.2753315066968147E-3</c:v>
                </c:pt>
                <c:pt idx="184">
                  <c:v>1.1697902879093691E-3</c:v>
                </c:pt>
                <c:pt idx="185">
                  <c:v>1.0739657558160624E-3</c:v>
                </c:pt>
                <c:pt idx="186">
                  <c:v>9.8687530639816716E-4</c:v>
                </c:pt>
                <c:pt idx="187">
                  <c:v>9.0764433709945565E-4</c:v>
                </c:pt>
                <c:pt idx="188">
                  <c:v>8.3549345984374021E-4</c:v>
                </c:pt>
                <c:pt idx="189">
                  <c:v>7.6972733195250997E-4</c:v>
                </c:pt>
                <c:pt idx="190">
                  <c:v>7.0972488777469242E-4</c:v>
                </c:pt>
                <c:pt idx="191">
                  <c:v>6.5493078456102993E-4</c:v>
                </c:pt>
                <c:pt idx="192">
                  <c:v>6.0484790228903075E-4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BFE-44F6-AA80-D33EFC1BDCF1}"/>
            </c:ext>
          </c:extLst>
        </c:ser>
        <c:ser>
          <c:idx val="4"/>
          <c:order val="4"/>
          <c:tx>
            <c:strRef>
              <c:f>Проверки!$AB$2</c:f>
              <c:strCache>
                <c:ptCount val="1"/>
                <c:pt idx="0">
                  <c:v>(А + В) * (А +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Проверки!$AB$3:$AB$203</c:f>
              <c:numCache>
                <c:formatCode>General</c:formatCode>
                <c:ptCount val="201"/>
                <c:pt idx="0">
                  <c:v>6.4580275738008698E-21</c:v>
                </c:pt>
                <c:pt idx="1">
                  <c:v>6.4580275738008698E-21</c:v>
                </c:pt>
                <c:pt idx="2">
                  <c:v>1.0533579696429624E-20</c:v>
                </c:pt>
                <c:pt idx="3">
                  <c:v>1.7198246550271126E-20</c:v>
                </c:pt>
                <c:pt idx="4">
                  <c:v>2.8108242682837611E-20</c:v>
                </c:pt>
                <c:pt idx="5">
                  <c:v>4.5986890546147686E-20</c:v>
                </c:pt>
                <c:pt idx="6">
                  <c:v>7.5317336971867195E-20</c:v>
                </c:pt>
                <c:pt idx="7">
                  <c:v>1.2348846862451758E-19</c:v>
                </c:pt>
                <c:pt idx="8">
                  <c:v>2.0269293568875482E-19</c:v>
                </c:pt>
                <c:pt idx="9">
                  <c:v>3.3307500164072626E-19</c:v>
                </c:pt>
                <c:pt idx="10">
                  <c:v>5.4795812795481962E-19</c:v>
                </c:pt>
                <c:pt idx="11">
                  <c:v>9.0253806624263387E-19</c:v>
                </c:pt>
                <c:pt idx="12">
                  <c:v>1.4883587383827498E-18</c:v>
                </c:pt>
                <c:pt idx="13">
                  <c:v>2.457451522168437E-18</c:v>
                </c:pt>
                <c:pt idx="14">
                  <c:v>4.062646256363873E-18</c:v>
                </c:pt>
                <c:pt idx="15">
                  <c:v>6.7249857419957925E-18</c:v>
                </c:pt>
                <c:pt idx="16">
                  <c:v>1.1146633494122594E-17</c:v>
                </c:pt>
                <c:pt idx="17">
                  <c:v>1.8500258290076523E-17</c:v>
                </c:pt>
                <c:pt idx="18">
                  <c:v>3.0747178694522318E-17</c:v>
                </c:pt>
                <c:pt idx="19">
                  <c:v>5.1172630952171761E-17</c:v>
                </c:pt>
                <c:pt idx="20">
                  <c:v>8.5287736888808002E-17</c:v>
                </c:pt>
                <c:pt idx="21">
                  <c:v>1.423517634444502E-16</c:v>
                </c:pt>
                <c:pt idx="22">
                  <c:v>3.8143348734082826E-4</c:v>
                </c:pt>
                <c:pt idx="23">
                  <c:v>1.2085827981896686E-3</c:v>
                </c:pt>
                <c:pt idx="24">
                  <c:v>2.4882554989403382E-3</c:v>
                </c:pt>
                <c:pt idx="25">
                  <c:v>4.2284744222479895E-3</c:v>
                </c:pt>
                <c:pt idx="26">
                  <c:v>6.438694175607074E-3</c:v>
                </c:pt>
                <c:pt idx="27">
                  <c:v>9.1300543634395548E-3</c:v>
                </c:pt>
                <c:pt idx="28">
                  <c:v>1.2315674434080085E-2</c:v>
                </c:pt>
                <c:pt idx="29">
                  <c:v>1.6010994980748029E-2</c:v>
                </c:pt>
                <c:pt idx="30">
                  <c:v>2.0234169758023217E-2</c:v>
                </c:pt>
                <c:pt idx="31">
                  <c:v>2.5006511332816374E-2</c:v>
                </c:pt>
                <c:pt idx="32">
                  <c:v>3.0352990756255051E-2</c:v>
                </c:pt>
                <c:pt idx="33">
                  <c:v>3.6302787340495697E-2</c:v>
                </c:pt>
                <c:pt idx="34">
                  <c:v>4.2889877766231328E-2</c:v>
                </c:pt>
                <c:pt idx="35">
                  <c:v>5.015364330660934E-2</c:v>
                </c:pt>
                <c:pt idx="36">
                  <c:v>5.8139458660038668E-2</c:v>
                </c:pt>
                <c:pt idx="37">
                  <c:v>6.689920428244106E-2</c:v>
                </c:pt>
                <c:pt idx="38">
                  <c:v>7.6491614751932863E-2</c:v>
                </c:pt>
                <c:pt idx="39">
                  <c:v>8.6982337571480384E-2</c:v>
                </c:pt>
                <c:pt idx="40">
                  <c:v>9.8443530128999479E-2</c:v>
                </c:pt>
                <c:pt idx="41">
                  <c:v>0.11095277004257038</c:v>
                </c:pt>
                <c:pt idx="42">
                  <c:v>0.12459100305928489</c:v>
                </c:pt>
                <c:pt idx="43">
                  <c:v>0.1394392172422016</c:v>
                </c:pt>
                <c:pt idx="44">
                  <c:v>0.15557353591783091</c:v>
                </c:pt>
                <c:pt idx="45">
                  <c:v>0.17305849852071326</c:v>
                </c:pt>
                <c:pt idx="46">
                  <c:v>0.19193848863012453</c:v>
                </c:pt>
                <c:pt idx="47">
                  <c:v>0.21222760818314237</c:v>
                </c:pt>
                <c:pt idx="48">
                  <c:v>0.2338987951744167</c:v>
                </c:pt>
                <c:pt idx="49">
                  <c:v>0.25687358918432029</c:v>
                </c:pt>
                <c:pt idx="50">
                  <c:v>0.28101452535979582</c:v>
                </c:pt>
                <c:pt idx="51">
                  <c:v>0.30612244982087905</c:v>
                </c:pt>
                <c:pt idx="52">
                  <c:v>0.33194082414255521</c:v>
                </c:pt>
                <c:pt idx="53">
                  <c:v>0.35816813364105254</c:v>
                </c:pt>
                <c:pt idx="54">
                  <c:v>0.3844778864448703</c:v>
                </c:pt>
                <c:pt idx="55">
                  <c:v>0.41054377851971818</c:v>
                </c:pt>
                <c:pt idx="56">
                  <c:v>0.43606605388097164</c:v>
                </c:pt>
                <c:pt idx="57">
                  <c:v>0.46079454321056768</c:v>
                </c:pt>
                <c:pt idx="58">
                  <c:v>0.48454459818705925</c:v>
                </c:pt>
                <c:pt idx="59">
                  <c:v>0.50720390221796752</c:v>
                </c:pt>
                <c:pt idx="60">
                  <c:v>0.52873026970281201</c:v>
                </c:pt>
                <c:pt idx="61">
                  <c:v>0.54914231584753037</c:v>
                </c:pt>
                <c:pt idx="62">
                  <c:v>0.56850582380934533</c:v>
                </c:pt>
                <c:pt idx="63">
                  <c:v>0.58691869258635321</c:v>
                </c:pt>
                <c:pt idx="64">
                  <c:v>0.60449676607914871</c:v>
                </c:pt>
                <c:pt idx="65">
                  <c:v>0.62136198402191978</c:v>
                </c:pt>
                <c:pt idx="66">
                  <c:v>0.63763346596920067</c:v>
                </c:pt>
                <c:pt idx="67">
                  <c:v>0.65342151374676338</c:v>
                </c:pt>
                <c:pt idx="68">
                  <c:v>0.66882414181695904</c:v>
                </c:pt>
                <c:pt idx="69">
                  <c:v>0.68392558406416426</c:v>
                </c:pt>
                <c:pt idx="70">
                  <c:v>0.69879621282375914</c:v>
                </c:pt>
                <c:pt idx="71">
                  <c:v>0.71349337585670791</c:v>
                </c:pt>
                <c:pt idx="72">
                  <c:v>0.72806275980196089</c:v>
                </c:pt>
                <c:pt idx="73">
                  <c:v>0.74253999350211708</c:v>
                </c:pt>
                <c:pt idx="74">
                  <c:v>0.75695229580781642</c:v>
                </c:pt>
                <c:pt idx="75">
                  <c:v>0.77132004449870284</c:v>
                </c:pt>
                <c:pt idx="76">
                  <c:v>0.78565819599549491</c:v>
                </c:pt>
                <c:pt idx="77">
                  <c:v>0.79997752232546759</c:v>
                </c:pt>
                <c:pt idx="78">
                  <c:v>0.81428565575173451</c:v>
                </c:pt>
                <c:pt idx="79">
                  <c:v>0.82858794565567984</c:v>
                </c:pt>
                <c:pt idx="80">
                  <c:v>0.8428881389502153</c:v>
                </c:pt>
                <c:pt idx="81">
                  <c:v>0.85718889580528357</c:v>
                </c:pt>
                <c:pt idx="82">
                  <c:v>0.87149214702016986</c:v>
                </c:pt>
                <c:pt idx="83">
                  <c:v>0.88579928699346311</c:v>
                </c:pt>
                <c:pt idx="84">
                  <c:v>0.90011117442607547</c:v>
                </c:pt>
                <c:pt idx="85">
                  <c:v>0.91442787714763152</c:v>
                </c:pt>
                <c:pt idx="86">
                  <c:v>0.92874804055706717</c:v>
                </c:pt>
                <c:pt idx="87">
                  <c:v>0.94306767031250061</c:v>
                </c:pt>
                <c:pt idx="88">
                  <c:v>0.957377984197471</c:v>
                </c:pt>
                <c:pt idx="89">
                  <c:v>0.97166178774614875</c:v>
                </c:pt>
                <c:pt idx="90">
                  <c:v>0.9858875490712018</c:v>
                </c:pt>
                <c:pt idx="91">
                  <c:v>1</c:v>
                </c:pt>
                <c:pt idx="92">
                  <c:v>0.99999999999999989</c:v>
                </c:pt>
                <c:pt idx="93">
                  <c:v>1</c:v>
                </c:pt>
                <c:pt idx="94">
                  <c:v>1</c:v>
                </c:pt>
                <c:pt idx="95">
                  <c:v>0.99999999999999989</c:v>
                </c:pt>
                <c:pt idx="96">
                  <c:v>1</c:v>
                </c:pt>
                <c:pt idx="97">
                  <c:v>1</c:v>
                </c:pt>
                <c:pt idx="98">
                  <c:v>0.99999999999999989</c:v>
                </c:pt>
                <c:pt idx="99">
                  <c:v>0.99999999999999989</c:v>
                </c:pt>
                <c:pt idx="100">
                  <c:v>0.99999999999999989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0.99999999999999978</c:v>
                </c:pt>
                <c:pt idx="106">
                  <c:v>0.99999999999999989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0.99999999999999989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0.99999999999999989</c:v>
                </c:pt>
                <c:pt idx="115">
                  <c:v>1</c:v>
                </c:pt>
                <c:pt idx="116">
                  <c:v>0.99999999999999978</c:v>
                </c:pt>
                <c:pt idx="117">
                  <c:v>0.99999999999999989</c:v>
                </c:pt>
                <c:pt idx="118">
                  <c:v>0.99999999999999989</c:v>
                </c:pt>
                <c:pt idx="119">
                  <c:v>1</c:v>
                </c:pt>
                <c:pt idx="120">
                  <c:v>0.99999999999999978</c:v>
                </c:pt>
                <c:pt idx="121">
                  <c:v>0.99999999999999989</c:v>
                </c:pt>
                <c:pt idx="122">
                  <c:v>0.99769242330374608</c:v>
                </c:pt>
                <c:pt idx="123">
                  <c:v>0.99424726330313351</c:v>
                </c:pt>
                <c:pt idx="124">
                  <c:v>0.98939294400030631</c:v>
                </c:pt>
                <c:pt idx="125">
                  <c:v>0.98286351235287817</c:v>
                </c:pt>
                <c:pt idx="126">
                  <c:v>0.9744219952076153</c:v>
                </c:pt>
                <c:pt idx="127">
                  <c:v>0.96388515586849632</c:v>
                </c:pt>
                <c:pt idx="128">
                  <c:v>0.95114538198612175</c:v>
                </c:pt>
                <c:pt idx="129">
                  <c:v>0.93618529983380827</c:v>
                </c:pt>
                <c:pt idx="130">
                  <c:v>0.91908186307716566</c:v>
                </c:pt>
                <c:pt idx="131">
                  <c:v>0.89999889404857158</c:v>
                </c:pt>
                <c:pt idx="132">
                  <c:v>0.8791696472532885</c:v>
                </c:pt>
                <c:pt idx="133">
                  <c:v>0.85687302107709351</c:v>
                </c:pt>
                <c:pt idx="134">
                  <c:v>0.83340792351234061</c:v>
                </c:pt>
                <c:pt idx="135">
                  <c:v>0.80906989225019565</c:v>
                </c:pt>
                <c:pt idx="136">
                  <c:v>0.78413276274220867</c:v>
                </c:pt>
                <c:pt idx="137">
                  <c:v>0.7588365726060512</c:v>
                </c:pt>
                <c:pt idx="138">
                  <c:v>0.73338150792035461</c:v>
                </c:pt>
                <c:pt idx="139">
                  <c:v>0.70792681038565741</c:v>
                </c:pt>
                <c:pt idx="140">
                  <c:v>0.68259320005512747</c:v>
                </c:pt>
                <c:pt idx="141">
                  <c:v>0.65746739966763224</c:v>
                </c:pt>
                <c:pt idx="142">
                  <c:v>0.63260760120787929</c:v>
                </c:pt>
                <c:pt idx="143">
                  <c:v>0.6080490460816359</c:v>
                </c:pt>
                <c:pt idx="144">
                  <c:v>0.58380920248982859</c:v>
                </c:pt>
                <c:pt idx="145">
                  <c:v>0.55989227221365345</c:v>
                </c:pt>
                <c:pt idx="146">
                  <c:v>0.53629293375180309</c:v>
                </c:pt>
                <c:pt idx="147">
                  <c:v>0.5129993380209088</c:v>
                </c:pt>
                <c:pt idx="148">
                  <c:v>0.48999543215461255</c:v>
                </c:pt>
                <c:pt idx="149">
                  <c:v>0.46726271210655201</c:v>
                </c:pt>
                <c:pt idx="150">
                  <c:v>0.44478150880429718</c:v>
                </c:pt>
                <c:pt idx="151">
                  <c:v>0.42253190500775006</c:v>
                </c:pt>
                <c:pt idx="152">
                  <c:v>0.40049436709715286</c:v>
                </c:pt>
                <c:pt idx="153">
                  <c:v>0.37865016158908199</c:v>
                </c:pt>
                <c:pt idx="154">
                  <c:v>0.35698161237015069</c:v>
                </c:pt>
                <c:pt idx="155">
                  <c:v>0.33547224245438034</c:v>
                </c:pt>
                <c:pt idx="156">
                  <c:v>0.31410683385345251</c:v>
                </c:pt>
                <c:pt idx="157">
                  <c:v>0.29287143087600875</c:v>
                </c:pt>
                <c:pt idx="158">
                  <c:v>0.27175330564220379</c:v>
                </c:pt>
                <c:pt idx="159">
                  <c:v>0.25074089954615109</c:v>
                </c:pt>
                <c:pt idx="160">
                  <c:v>0.22982375054953816</c:v>
                </c:pt>
                <c:pt idx="161">
                  <c:v>0.20899241329672713</c:v>
                </c:pt>
                <c:pt idx="162">
                  <c:v>0.18823837689339501</c:v>
                </c:pt>
                <c:pt idx="163">
                  <c:v>0.16755398361346252</c:v>
                </c:pt>
                <c:pt idx="164">
                  <c:v>0.1469323506541462</c:v>
                </c:pt>
                <c:pt idx="165">
                  <c:v>0.12636729623808649</c:v>
                </c:pt>
                <c:pt idx="166">
                  <c:v>0.10585327078112938</c:v>
                </c:pt>
                <c:pt idx="167">
                  <c:v>8.5385293441104848E-2</c:v>
                </c:pt>
                <c:pt idx="168">
                  <c:v>6.4958894088843672E-2</c:v>
                </c:pt>
                <c:pt idx="169">
                  <c:v>4.4570060562088315E-2</c:v>
                </c:pt>
                <c:pt idx="170">
                  <c:v>2.4215190949258249E-2</c:v>
                </c:pt>
                <c:pt idx="171">
                  <c:v>3.891050583654897E-3</c:v>
                </c:pt>
                <c:pt idx="172">
                  <c:v>3.5242484268630989E-3</c:v>
                </c:pt>
                <c:pt idx="173">
                  <c:v>3.1957954400951513E-3</c:v>
                </c:pt>
                <c:pt idx="174">
                  <c:v>2.9013046870014231E-3</c:v>
                </c:pt>
                <c:pt idx="175">
                  <c:v>2.6369319635962504E-3</c:v>
                </c:pt>
                <c:pt idx="176">
                  <c:v>2.399303946703118E-3</c:v>
                </c:pt>
                <c:pt idx="177">
                  <c:v>2.185456418353863E-3</c:v>
                </c:pt>
                <c:pt idx="178">
                  <c:v>1.9927810851811229E-3</c:v>
                </c:pt>
                <c:pt idx="179">
                  <c:v>1.8189797372571779E-3</c:v>
                </c:pt>
                <c:pt idx="180">
                  <c:v>1.6620246812600234E-3</c:v>
                </c:pt>
                <c:pt idx="181">
                  <c:v>1.5201245436999313E-3</c:v>
                </c:pt>
                <c:pt idx="182">
                  <c:v>1.3916946758292237E-3</c:v>
                </c:pt>
                <c:pt idx="183">
                  <c:v>1.2753315066968147E-3</c:v>
                </c:pt>
                <c:pt idx="184">
                  <c:v>1.1697902879093691E-3</c:v>
                </c:pt>
                <c:pt idx="185">
                  <c:v>1.0739657558160624E-3</c:v>
                </c:pt>
                <c:pt idx="186">
                  <c:v>9.8687530639816716E-4</c:v>
                </c:pt>
                <c:pt idx="187">
                  <c:v>9.0764433709945565E-4</c:v>
                </c:pt>
                <c:pt idx="188">
                  <c:v>8.3549345984374021E-4</c:v>
                </c:pt>
                <c:pt idx="189">
                  <c:v>7.6972733195250997E-4</c:v>
                </c:pt>
                <c:pt idx="190">
                  <c:v>7.0972488777469242E-4</c:v>
                </c:pt>
                <c:pt idx="191">
                  <c:v>6.5493078456102993E-4</c:v>
                </c:pt>
                <c:pt idx="192">
                  <c:v>6.0484790228903075E-4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BFE-44F6-AA80-D33EFC1BD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3147418"/>
        <c:axId val="16804305"/>
      </c:lineChart>
      <c:catAx>
        <c:axId val="314741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6804305"/>
        <c:crosses val="autoZero"/>
        <c:auto val="1"/>
        <c:lblAlgn val="ctr"/>
        <c:lblOffset val="100"/>
        <c:noMultiLvlLbl val="0"/>
      </c:catAx>
      <c:valAx>
        <c:axId val="16804305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147418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Умножение относительно сложения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2D-4E70-B53B-67D1678F91E7}"/>
            </c:ext>
          </c:extLst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2D-4E70-B53B-67D1678F91E7}"/>
            </c:ext>
          </c:extLst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2D-4E70-B53B-67D1678F91E7}"/>
            </c:ext>
          </c:extLst>
        </c:ser>
        <c:ser>
          <c:idx val="3"/>
          <c:order val="3"/>
          <c:tx>
            <c:strRef>
              <c:f>Проверки!$AD$2</c:f>
              <c:strCache>
                <c:ptCount val="1"/>
                <c:pt idx="0">
                  <c:v>А * (В +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Проверки!$AD$3:$AD$203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1.79922171422134E-4</c:v>
                </c:pt>
                <c:pt idx="23">
                  <c:v>4.0379321662341848E-4</c:v>
                </c:pt>
                <c:pt idx="24">
                  <c:v>6.8069337842314212E-4</c:v>
                </c:pt>
                <c:pt idx="25">
                  <c:v>1.021542136149346E-3</c:v>
                </c:pt>
                <c:pt idx="26">
                  <c:v>1.4394728484540848E-3</c:v>
                </c:pt>
                <c:pt idx="27">
                  <c:v>1.9502826742945477E-3</c:v>
                </c:pt>
                <c:pt idx="28">
                  <c:v>2.5729715934169539E-3</c:v>
                </c:pt>
                <c:pt idx="29">
                  <c:v>3.3303860381626938E-3</c:v>
                </c:pt>
                <c:pt idx="30">
                  <c:v>4.2499840314398959E-3</c:v>
                </c:pt>
                <c:pt idx="31">
                  <c:v>5.364739412069333E-3</c:v>
                </c:pt>
                <c:pt idx="32">
                  <c:v>6.7142021078614297E-3</c:v>
                </c:pt>
                <c:pt idx="33">
                  <c:v>8.345728563577513E-3</c:v>
                </c:pt>
                <c:pt idx="34">
                  <c:v>1.0315889988477376E-2</c:v>
                </c:pt>
                <c:pt idx="35">
                  <c:v>1.2692054133044341E-2</c:v>
                </c:pt>
                <c:pt idx="36">
                  <c:v>1.5554116216301758E-2</c:v>
                </c:pt>
                <c:pt idx="37">
                  <c:v>1.8996323010996484E-2</c:v>
                </c:pt>
                <c:pt idx="38">
                  <c:v>2.3129086868046732E-2</c:v>
                </c:pt>
                <c:pt idx="39">
                  <c:v>2.8080619256459133E-2</c:v>
                </c:pt>
                <c:pt idx="40">
                  <c:v>3.3998122582852036E-2</c:v>
                </c:pt>
                <c:pt idx="41">
                  <c:v>4.1048163768460579E-2</c:v>
                </c:pt>
                <c:pt idx="42">
                  <c:v>4.9415718646844624E-2</c:v>
                </c:pt>
                <c:pt idx="43">
                  <c:v>5.9301239414738714E-2</c:v>
                </c:pt>
                <c:pt idx="44">
                  <c:v>7.0914992677316532E-2</c:v>
                </c:pt>
                <c:pt idx="45">
                  <c:v>8.4467901429553349E-2</c:v>
                </c:pt>
                <c:pt idx="46">
                  <c:v>0.10015828382259992</c:v>
                </c:pt>
                <c:pt idx="47">
                  <c:v>0.11815431158755701</c:v>
                </c:pt>
                <c:pt idx="48">
                  <c:v>0.1385727892635589</c:v>
                </c:pt>
                <c:pt idx="49">
                  <c:v>0.16145598160004163</c:v>
                </c:pt>
                <c:pt idx="50">
                  <c:v>0.18674953744792636</c:v>
                </c:pt>
                <c:pt idx="51">
                  <c:v>0.21428571472739003</c:v>
                </c:pt>
                <c:pt idx="52">
                  <c:v>0.24377656911271073</c:v>
                </c:pt>
                <c:pt idx="53">
                  <c:v>0.27482099530290521</c:v>
                </c:pt>
                <c:pt idx="54">
                  <c:v>0.30692727105809609</c:v>
                </c:pt>
                <c:pt idx="55">
                  <c:v>0.33954940347693596</c:v>
                </c:pt>
                <c:pt idx="56">
                  <c:v>0.37213209642681488</c:v>
                </c:pt>
                <c:pt idx="57">
                  <c:v>0.40415681480530169</c:v>
                </c:pt>
                <c:pt idx="58">
                  <c:v>0.43518115439531663</c:v>
                </c:pt>
                <c:pt idx="59">
                  <c:v>0.46486563565828198</c:v>
                </c:pt>
                <c:pt idx="60">
                  <c:v>0.49298533488513391</c:v>
                </c:pt>
                <c:pt idx="61">
                  <c:v>0.51942720611194992</c:v>
                </c:pt>
                <c:pt idx="62">
                  <c:v>0.54417646307041168</c:v>
                </c:pt>
                <c:pt idx="63">
                  <c:v>0.56729649466538579</c:v>
                </c:pt>
                <c:pt idx="64">
                  <c:v>0.58890660148276075</c:v>
                </c:pt>
                <c:pt idx="65">
                  <c:v>0.60916084537594006</c:v>
                </c:pt>
                <c:pt idx="66">
                  <c:v>0.62823003496288177</c:v>
                </c:pt>
                <c:pt idx="67">
                  <c:v>0.64628771890206149</c:v>
                </c:pt>
                <c:pt idx="68">
                  <c:v>0.66350021777813484</c:v>
                </c:pt>
                <c:pt idx="69">
                  <c:v>0.68002022444214305</c:v>
                </c:pt>
                <c:pt idx="70">
                  <c:v>0.69598328114061347</c:v>
                </c:pt>
                <c:pt idx="71">
                  <c:v>0.71150640951688326</c:v>
                </c:pt>
                <c:pt idx="72">
                  <c:v>0.72668824342500116</c:v>
                </c:pt>
                <c:pt idx="73">
                  <c:v>0.74161013319959934</c:v>
                </c:pt>
                <c:pt idx="74">
                  <c:v>0.75633781542485112</c:v>
                </c:pt>
                <c:pt idx="75">
                  <c:v>0.77092335448405891</c:v>
                </c:pt>
                <c:pt idx="76">
                  <c:v>0.78540715357118607</c:v>
                </c:pt>
                <c:pt idx="77">
                  <c:v>0.79981990272491987</c:v>
                </c:pt>
                <c:pt idx="78">
                  <c:v>0.81418438248244096</c:v>
                </c:pt>
                <c:pt idx="79">
                  <c:v>0.82851707775895944</c:v>
                </c:pt>
                <c:pt idx="80">
                  <c:v>0.84282958130511099</c:v>
                </c:pt>
                <c:pt idx="81">
                  <c:v>0.85712978276633423</c:v>
                </c:pt>
                <c:pt idx="82">
                  <c:v>0.87142285043053969</c:v>
                </c:pt>
                <c:pt idx="83">
                  <c:v>0.88571201998308147</c:v>
                </c:pt>
                <c:pt idx="84">
                  <c:v>0.89999920920652077</c:v>
                </c:pt>
                <c:pt idx="85">
                  <c:v>0.91428548035303847</c:v>
                </c:pt>
                <c:pt idx="86">
                  <c:v>0.92857137336111439</c:v>
                </c:pt>
                <c:pt idx="87">
                  <c:v>0.94285713346330868</c:v>
                </c:pt>
                <c:pt idx="88">
                  <c:v>0.95714285618989048</c:v>
                </c:pt>
                <c:pt idx="89">
                  <c:v>0.97142857139093486</c:v>
                </c:pt>
                <c:pt idx="90">
                  <c:v>0.98571428571413722</c:v>
                </c:pt>
                <c:pt idx="91">
                  <c:v>1</c:v>
                </c:pt>
                <c:pt idx="92">
                  <c:v>0.99999999999985145</c:v>
                </c:pt>
                <c:pt idx="93">
                  <c:v>0.99999999996246747</c:v>
                </c:pt>
                <c:pt idx="94">
                  <c:v>0.9999999990562598</c:v>
                </c:pt>
                <c:pt idx="95">
                  <c:v>0.99999999083172708</c:v>
                </c:pt>
                <c:pt idx="96">
                  <c:v>0.99999994750040622</c:v>
                </c:pt>
                <c:pt idx="97">
                  <c:v>0.99999978676284285</c:v>
                </c:pt>
                <c:pt idx="98">
                  <c:v>0.99999932397635738</c:v>
                </c:pt>
                <c:pt idx="99">
                  <c:v>0.99999823366984997</c:v>
                </c:pt>
                <c:pt idx="100">
                  <c:v>0.99999606760080062</c:v>
                </c:pt>
                <c:pt idx="101">
                  <c:v>0.9999923707218823</c:v>
                </c:pt>
                <c:pt idx="102">
                  <c:v>0.99998687407677433</c:v>
                </c:pt>
                <c:pt idx="103">
                  <c:v>0.9999796605601774</c:v>
                </c:pt>
                <c:pt idx="104">
                  <c:v>0.99997119171974935</c:v>
                </c:pt>
                <c:pt idx="105">
                  <c:v>0.99996218114987434</c:v>
                </c:pt>
                <c:pt idx="106">
                  <c:v>0.99995340200412652</c:v>
                </c:pt>
                <c:pt idx="107">
                  <c:v>0.99994552764063116</c:v>
                </c:pt>
                <c:pt idx="108">
                  <c:v>0.99993904810166656</c:v>
                </c:pt>
                <c:pt idx="109">
                  <c:v>0.99993425290058802</c:v>
                </c:pt>
                <c:pt idx="110">
                  <c:v>0.99993125242030934</c:v>
                </c:pt>
                <c:pt idx="111">
                  <c:v>0.9999300147472292</c:v>
                </c:pt>
                <c:pt idx="112">
                  <c:v>0.99993040469402938</c:v>
                </c:pt>
                <c:pt idx="113">
                  <c:v>0.99993221913329167</c:v>
                </c:pt>
                <c:pt idx="114">
                  <c:v>0.99993521664067619</c:v>
                </c:pt>
                <c:pt idx="115">
                  <c:v>0.99993914111277793</c:v>
                </c:pt>
                <c:pt idx="116">
                  <c:v>0.99994373966880512</c:v>
                </c:pt>
                <c:pt idx="117">
                  <c:v>0.9999487754090387</c:v>
                </c:pt>
                <c:pt idx="118">
                  <c:v>0.99995403574042463</c:v>
                </c:pt>
                <c:pt idx="119">
                  <c:v>0.99995933705990403</c:v>
                </c:pt>
                <c:pt idx="120">
                  <c:v>0.99996452661499469</c:v>
                </c:pt>
                <c:pt idx="121">
                  <c:v>0.99996948233343996</c:v>
                </c:pt>
                <c:pt idx="122">
                  <c:v>0.97997462910259658</c:v>
                </c:pt>
                <c:pt idx="123">
                  <c:v>0.95997921375158191</c:v>
                </c:pt>
                <c:pt idx="124">
                  <c:v>0.93998322074313334</c:v>
                </c:pt>
                <c:pt idx="125">
                  <c:v>0.91998665777573452</c:v>
                </c:pt>
                <c:pt idx="126">
                  <c:v>0.89998955112530499</c:v>
                </c:pt>
                <c:pt idx="127">
                  <c:v>0.87999194122533764</c:v>
                </c:pt>
                <c:pt idx="128">
                  <c:v>0.85999387843273656</c:v>
                </c:pt>
                <c:pt idx="129">
                  <c:v>0.83999541898239294</c:v>
                </c:pt>
                <c:pt idx="130">
                  <c:v>0.81999662122623995</c:v>
                </c:pt>
                <c:pt idx="131">
                  <c:v>0.79999754233015918</c:v>
                </c:pt>
                <c:pt idx="132">
                  <c:v>0.77999823562157822</c:v>
                </c:pt>
                <c:pt idx="133">
                  <c:v>0.75999874872846529</c:v>
                </c:pt>
                <c:pt idx="134">
                  <c:v>0.73999912254732325</c:v>
                </c:pt>
                <c:pt idx="135">
                  <c:v>0.71999939096429943</c:v>
                </c:pt>
                <c:pt idx="136">
                  <c:v>0.69999958116784389</c:v>
                </c:pt>
                <c:pt idx="137">
                  <c:v>0.67999971435320439</c:v>
                </c:pt>
                <c:pt idx="138">
                  <c:v>0.65999980662664171</c:v>
                </c:pt>
                <c:pt idx="139">
                  <c:v>0.63999986995524583</c:v>
                </c:pt>
                <c:pt idx="140">
                  <c:v>0.61999991305787105</c:v>
                </c:pt>
                <c:pt idx="141">
                  <c:v>0.59999994217956243</c:v>
                </c:pt>
                <c:pt idx="142">
                  <c:v>0.57999996172816293</c:v>
                </c:pt>
                <c:pt idx="143">
                  <c:v>0.5599999747756641</c:v>
                </c:pt>
                <c:pt idx="144">
                  <c:v>0.53999998343988709</c:v>
                </c:pt>
                <c:pt idx="145">
                  <c:v>0.51999998916726287</c:v>
                </c:pt>
                <c:pt idx="146">
                  <c:v>0.49999999293775099</c:v>
                </c:pt>
                <c:pt idx="147">
                  <c:v>0.4799999954106734</c:v>
                </c:pt>
                <c:pt idx="148">
                  <c:v>0.45999999702695238</c:v>
                </c:pt>
                <c:pt idx="149">
                  <c:v>0.43999999807990048</c:v>
                </c:pt>
                <c:pt idx="150">
                  <c:v>0.41999999876372979</c:v>
                </c:pt>
                <c:pt idx="151">
                  <c:v>0.3999999992064997</c:v>
                </c:pt>
                <c:pt idx="152">
                  <c:v>0.37999999949233443</c:v>
                </c:pt>
                <c:pt idx="153">
                  <c:v>0.35999999967630703</c:v>
                </c:pt>
                <c:pt idx="154">
                  <c:v>0.33999999979435613</c:v>
                </c:pt>
                <c:pt idx="155">
                  <c:v>0.31999999986986516</c:v>
                </c:pt>
                <c:pt idx="156">
                  <c:v>0.29999999991800241</c:v>
                </c:pt>
                <c:pt idx="157">
                  <c:v>0.27999999994858066</c:v>
                </c:pt>
                <c:pt idx="158">
                  <c:v>0.25999999996792961</c:v>
                </c:pt>
                <c:pt idx="159">
                  <c:v>0.23999999998012067</c:v>
                </c:pt>
                <c:pt idx="160">
                  <c:v>0.21999999998776595</c:v>
                </c:pt>
                <c:pt idx="161">
                  <c:v>0.19999999999253459</c:v>
                </c:pt>
                <c:pt idx="162">
                  <c:v>0.17999999999549049</c:v>
                </c:pt>
                <c:pt idx="163">
                  <c:v>0.15999999999731049</c:v>
                </c:pt>
                <c:pt idx="164">
                  <c:v>0.13999999999842083</c:v>
                </c:pt>
                <c:pt idx="165">
                  <c:v>0.11999999999909229</c:v>
                </c:pt>
                <c:pt idx="166">
                  <c:v>9.9999999999492425E-2</c:v>
                </c:pt>
                <c:pt idx="167">
                  <c:v>7.9999999999727331E-2</c:v>
                </c:pt>
                <c:pt idx="168">
                  <c:v>5.9999999999863135E-2</c:v>
                </c:pt>
                <c:pt idx="169">
                  <c:v>3.9999999999938599E-2</c:v>
                </c:pt>
                <c:pt idx="170">
                  <c:v>1.9999999999979742E-2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32D-4E70-B53B-67D1678F91E7}"/>
            </c:ext>
          </c:extLst>
        </c:ser>
        <c:ser>
          <c:idx val="4"/>
          <c:order val="4"/>
          <c:tx>
            <c:strRef>
              <c:f>Проверки!$AE$2</c:f>
              <c:strCache>
                <c:ptCount val="1"/>
                <c:pt idx="0">
                  <c:v>(А * В) + (А *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Проверки!$AE$3:$AE$203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1.7992217142213734E-4</c:v>
                </c:pt>
                <c:pt idx="23">
                  <c:v>4.0379321662342954E-4</c:v>
                </c:pt>
                <c:pt idx="24">
                  <c:v>6.8069337842316944E-4</c:v>
                </c:pt>
                <c:pt idx="25">
                  <c:v>1.0215421361494063E-3</c:v>
                </c:pt>
                <c:pt idx="26">
                  <c:v>1.4394728484542101E-3</c:v>
                </c:pt>
                <c:pt idx="27">
                  <c:v>1.9502826742947967E-3</c:v>
                </c:pt>
                <c:pt idx="28">
                  <c:v>2.5729715934174357E-3</c:v>
                </c:pt>
                <c:pt idx="29">
                  <c:v>3.3303860381636101E-3</c:v>
                </c:pt>
                <c:pt idx="30">
                  <c:v>4.2499840314416124E-3</c:v>
                </c:pt>
                <c:pt idx="31">
                  <c:v>5.3647394120725118E-3</c:v>
                </c:pt>
                <c:pt idx="32">
                  <c:v>6.714202107867267E-3</c:v>
                </c:pt>
                <c:pt idx="33">
                  <c:v>8.3457285635881538E-3</c:v>
                </c:pt>
                <c:pt idx="34">
                  <c:v>1.0315889988496659E-2</c:v>
                </c:pt>
                <c:pt idx="35">
                  <c:v>1.2692054133079118E-2</c:v>
                </c:pt>
                <c:pt idx="36">
                  <c:v>1.5554116216364194E-2</c:v>
                </c:pt>
                <c:pt idx="37">
                  <c:v>1.8996323011108176E-2</c:v>
                </c:pt>
                <c:pt idx="38">
                  <c:v>2.312908686824585E-2</c:v>
                </c:pt>
                <c:pt idx="39">
                  <c:v>2.8080619256812971E-2</c:v>
                </c:pt>
                <c:pt idx="40">
                  <c:v>3.3998122583478847E-2</c:v>
                </c:pt>
                <c:pt idx="41">
                  <c:v>4.1048163769567457E-2</c:v>
                </c:pt>
                <c:pt idx="42">
                  <c:v>4.9415718648792739E-2</c:v>
                </c:pt>
                <c:pt idx="43">
                  <c:v>5.9301239418155162E-2</c:v>
                </c:pt>
                <c:pt idx="44">
                  <c:v>7.0914992683284481E-2</c:v>
                </c:pt>
                <c:pt idx="45">
                  <c:v>8.4467901439932339E-2</c:v>
                </c:pt>
                <c:pt idx="46">
                  <c:v>0.10015828384056061</c:v>
                </c:pt>
                <c:pt idx="47">
                  <c:v>0.11815431161846307</c:v>
                </c:pt>
                <c:pt idx="48">
                  <c:v>0.1385727893164041</c:v>
                </c:pt>
                <c:pt idx="49">
                  <c:v>0.16145598168975978</c:v>
                </c:pt>
                <c:pt idx="50">
                  <c:v>0.18674953759905191</c:v>
                </c:pt>
                <c:pt idx="51">
                  <c:v>0.21428571497977622</c:v>
                </c:pt>
                <c:pt idx="52">
                  <c:v>0.24377656953033588</c:v>
                </c:pt>
                <c:pt idx="53">
                  <c:v>0.27482099598726017</c:v>
                </c:pt>
                <c:pt idx="54">
                  <c:v>0.3069272721683004</c:v>
                </c:pt>
                <c:pt idx="55">
                  <c:v>0.33954940525967992</c:v>
                </c:pt>
                <c:pt idx="56">
                  <c:v>0.37213209926059698</c:v>
                </c:pt>
                <c:pt idx="57">
                  <c:v>0.40415681926543551</c:v>
                </c:pt>
                <c:pt idx="58">
                  <c:v>0.43518116134909546</c:v>
                </c:pt>
                <c:pt idx="59">
                  <c:v>0.46486564640391631</c:v>
                </c:pt>
                <c:pt idx="60">
                  <c:v>0.49298535135416743</c:v>
                </c:pt>
                <c:pt idx="61">
                  <c:v>0.5194272311635888</c:v>
                </c:pt>
                <c:pt idx="62">
                  <c:v>0.54417650091865388</c:v>
                </c:pt>
                <c:pt idx="63">
                  <c:v>0.56729655149750513</c:v>
                </c:pt>
                <c:pt idx="64">
                  <c:v>0.58890668635265186</c:v>
                </c:pt>
                <c:pt idx="65">
                  <c:v>0.60916097149086912</c:v>
                </c:pt>
                <c:pt idx="66">
                  <c:v>0.62823022153105024</c:v>
                </c:pt>
                <c:pt idx="67">
                  <c:v>0.64628799377602419</c:v>
                </c:pt>
                <c:pt idx="68">
                  <c:v>0.66350062122179143</c:v>
                </c:pt>
                <c:pt idx="69">
                  <c:v>0.68002081447458695</c:v>
                </c:pt>
                <c:pt idx="70">
                  <c:v>0.69598414107771589</c:v>
                </c:pt>
                <c:pt idx="71">
                  <c:v>0.71150765855102771</c:v>
                </c:pt>
                <c:pt idx="72">
                  <c:v>0.72669005136375397</c:v>
                </c:pt>
                <c:pt idx="73">
                  <c:v>0.74161274082963324</c:v>
                </c:pt>
                <c:pt idx="74">
                  <c:v>0.75634156237075367</c:v>
                </c:pt>
                <c:pt idx="75">
                  <c:v>0.77092871686062125</c:v>
                </c:pt>
                <c:pt idx="76">
                  <c:v>0.78541479410194381</c:v>
                </c:pt>
                <c:pt idx="77">
                  <c:v>0.79983073614930689</c:v>
                </c:pt>
                <c:pt idx="78">
                  <c:v>0.81419965866930744</c:v>
                </c:pt>
                <c:pt idx="79">
                  <c:v>0.82853848337682445</c:v>
                </c:pt>
                <c:pt idx="80">
                  <c:v>0.84285935708300042</c:v>
                </c:pt>
                <c:pt idx="81">
                  <c:v>0.8571708454210496</c:v>
                </c:pt>
                <c:pt idx="82">
                  <c:v>0.8714788930027938</c:v>
                </c:pt>
                <c:pt idx="83">
                  <c:v>0.88578753617783823</c:v>
                </c:pt>
                <c:pt idx="84">
                  <c:v>0.90009933736140135</c:v>
                </c:pt>
                <c:pt idx="85">
                  <c:v>0.91441547615947449</c:v>
                </c:pt>
                <c:pt idx="86">
                  <c:v>0.92873537386683036</c:v>
                </c:pt>
                <c:pt idx="87">
                  <c:v>0.943055631284477</c:v>
                </c:pt>
                <c:pt idx="88">
                  <c:v>0.95736790640982639</c:v>
                </c:pt>
                <c:pt idx="89">
                  <c:v>0.97165512438619739</c:v>
                </c:pt>
                <c:pt idx="90">
                  <c:v>0.98588507388024227</c:v>
                </c:pt>
                <c:pt idx="91">
                  <c:v>1</c:v>
                </c:pt>
                <c:pt idx="92">
                  <c:v>0.99999999999985145</c:v>
                </c:pt>
                <c:pt idx="93">
                  <c:v>0.99999999996246747</c:v>
                </c:pt>
                <c:pt idx="94">
                  <c:v>0.9999999990562598</c:v>
                </c:pt>
                <c:pt idx="95">
                  <c:v>0.99999999083172708</c:v>
                </c:pt>
                <c:pt idx="96">
                  <c:v>0.99999994750040622</c:v>
                </c:pt>
                <c:pt idx="97">
                  <c:v>0.99999978676284285</c:v>
                </c:pt>
                <c:pt idx="98">
                  <c:v>0.99999932397635738</c:v>
                </c:pt>
                <c:pt idx="99">
                  <c:v>0.99999823366984997</c:v>
                </c:pt>
                <c:pt idx="100">
                  <c:v>0.99999606760080062</c:v>
                </c:pt>
                <c:pt idx="101">
                  <c:v>0.9999923707218823</c:v>
                </c:pt>
                <c:pt idx="102">
                  <c:v>0.99998687407677433</c:v>
                </c:pt>
                <c:pt idx="103">
                  <c:v>0.9999796605601774</c:v>
                </c:pt>
                <c:pt idx="104">
                  <c:v>0.99997119171974935</c:v>
                </c:pt>
                <c:pt idx="105">
                  <c:v>0.99996218114987434</c:v>
                </c:pt>
                <c:pt idx="106">
                  <c:v>0.99995340200412652</c:v>
                </c:pt>
                <c:pt idx="107">
                  <c:v>0.99994552764063116</c:v>
                </c:pt>
                <c:pt idx="108">
                  <c:v>0.99993904810166656</c:v>
                </c:pt>
                <c:pt idx="109">
                  <c:v>0.99993425290058802</c:v>
                </c:pt>
                <c:pt idx="110">
                  <c:v>0.99993125242030934</c:v>
                </c:pt>
                <c:pt idx="111">
                  <c:v>0.9999300147472292</c:v>
                </c:pt>
                <c:pt idx="112">
                  <c:v>0.99993040469402938</c:v>
                </c:pt>
                <c:pt idx="113">
                  <c:v>0.99993221913329167</c:v>
                </c:pt>
                <c:pt idx="114">
                  <c:v>0.99993521664067619</c:v>
                </c:pt>
                <c:pt idx="115">
                  <c:v>0.99993914111277793</c:v>
                </c:pt>
                <c:pt idx="116">
                  <c:v>0.99994373966880512</c:v>
                </c:pt>
                <c:pt idx="117">
                  <c:v>0.9999487754090387</c:v>
                </c:pt>
                <c:pt idx="118">
                  <c:v>0.99995403574042463</c:v>
                </c:pt>
                <c:pt idx="119">
                  <c:v>0.99995933705990403</c:v>
                </c:pt>
                <c:pt idx="120">
                  <c:v>0.99996452661499469</c:v>
                </c:pt>
                <c:pt idx="121">
                  <c:v>0.99996948233343996</c:v>
                </c:pt>
                <c:pt idx="122">
                  <c:v>0.99731370120985674</c:v>
                </c:pt>
                <c:pt idx="123">
                  <c:v>0.99285738471452922</c:v>
                </c:pt>
                <c:pt idx="124">
                  <c:v>0.98641353445350843</c:v>
                </c:pt>
                <c:pt idx="125">
                  <c:v>0.97782207112808861</c:v>
                </c:pt>
                <c:pt idx="126">
                  <c:v>0.96697028721088141</c:v>
                </c:pt>
                <c:pt idx="127">
                  <c:v>0.95381172939621861</c:v>
                </c:pt>
                <c:pt idx="128">
                  <c:v>0.93837964397749984</c:v>
                </c:pt>
                <c:pt idx="129">
                  <c:v>0.92079168653155818</c:v>
                </c:pt>
                <c:pt idx="130">
                  <c:v>0.90124424765652267</c:v>
                </c:pt>
                <c:pt idx="131">
                  <c:v>0.87999705079619095</c:v>
                </c:pt>
                <c:pt idx="132">
                  <c:v>0.85735086324648035</c:v>
                </c:pt>
                <c:pt idx="133">
                  <c:v>0.83362247297898429</c:v>
                </c:pt>
                <c:pt idx="134">
                  <c:v>0.80912115476835034</c:v>
                </c:pt>
                <c:pt idx="135">
                  <c:v>0.7841298361660376</c:v>
                </c:pt>
                <c:pt idx="136">
                  <c:v>0.75889260304214301</c:v>
                </c:pt>
                <c:pt idx="137">
                  <c:v>0.73360864588206176</c:v>
                </c:pt>
                <c:pt idx="138">
                  <c:v>0.70843164524705726</c:v>
                </c:pt>
                <c:pt idx="139">
                  <c:v>0.6834730585643779</c:v>
                </c:pt>
                <c:pt idx="140">
                  <c:v>0.65880771757561574</c:v>
                </c:pt>
                <c:pt idx="141">
                  <c:v>0.63448039585704674</c:v>
                </c:pt>
                <c:pt idx="142">
                  <c:v>0.61051237975175243</c:v>
                </c:pt>
                <c:pt idx="143">
                  <c:v>0.58690744679665663</c:v>
                </c:pt>
                <c:pt idx="144">
                  <c:v>0.56365695689792661</c:v>
                </c:pt>
                <c:pt idx="145">
                  <c:v>0.54074397342221381</c:v>
                </c:pt>
                <c:pt idx="146">
                  <c:v>0.51814646157921473</c:v>
                </c:pt>
                <c:pt idx="147">
                  <c:v>0.4958396788062055</c:v>
                </c:pt>
                <c:pt idx="148">
                  <c:v>0.47379789655657911</c:v>
                </c:pt>
                <c:pt idx="149">
                  <c:v>0.45199559187989591</c:v>
                </c:pt>
                <c:pt idx="150">
                  <c:v>0.43040823276269002</c:v>
                </c:pt>
                <c:pt idx="151">
                  <c:v>0.40901276140003978</c:v>
                </c:pt>
                <c:pt idx="152">
                  <c:v>0.3877878591088586</c:v>
                </c:pt>
                <c:pt idx="153">
                  <c:v>0.36671405792295542</c:v>
                </c:pt>
                <c:pt idx="154">
                  <c:v>0.34577374804635386</c:v>
                </c:pt>
                <c:pt idx="155">
                  <c:v>0.32495111748358418</c:v>
                </c:pt>
                <c:pt idx="156">
                  <c:v>0.30423205009125764</c:v>
                </c:pt>
                <c:pt idx="157">
                  <c:v>0.28360400060422919</c:v>
                </c:pt>
                <c:pt idx="158">
                  <c:v>0.26305585944107296</c:v>
                </c:pt>
                <c:pt idx="159">
                  <c:v>0.24257781587482294</c:v>
                </c:pt>
                <c:pt idx="160">
                  <c:v>0.22216122511076367</c:v>
                </c:pt>
                <c:pt idx="161">
                  <c:v>0.20179848265307451</c:v>
                </c:pt>
                <c:pt idx="162">
                  <c:v>0.18148290783696719</c:v>
                </c:pt>
                <c:pt idx="163">
                  <c:v>0.16120863737582597</c:v>
                </c:pt>
                <c:pt idx="164">
                  <c:v>0.14097052909019142</c:v>
                </c:pt>
                <c:pt idx="165">
                  <c:v>0.1207640755477585</c:v>
                </c:pt>
                <c:pt idx="166">
                  <c:v>0.10058532707765105</c:v>
                </c:pt>
                <c:pt idx="167">
                  <c:v>8.0430823475035787E-2</c:v>
                </c:pt>
                <c:pt idx="168">
                  <c:v>6.0297533645201469E-2</c:v>
                </c:pt>
                <c:pt idx="169">
                  <c:v>4.0182802422424488E-2</c:v>
                </c:pt>
                <c:pt idx="170">
                  <c:v>2.0084303818965307E-2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32D-4E70-B53B-67D1678F9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39849687"/>
        <c:axId val="5340332"/>
      </c:lineChart>
      <c:catAx>
        <c:axId val="3984968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340332"/>
        <c:crosses val="autoZero"/>
        <c:auto val="1"/>
        <c:lblAlgn val="ctr"/>
        <c:lblOffset val="100"/>
        <c:noMultiLvlLbl val="0"/>
      </c:catAx>
      <c:valAx>
        <c:axId val="5340332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9849687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Сложение относительно дизъюнкции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6B-4766-AEAE-FAC76B342E6A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6B-4766-AEAE-FAC76B342E6A}"/>
            </c:ext>
          </c:extLst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6B-4766-AEAE-FAC76B342E6A}"/>
            </c:ext>
          </c:extLst>
        </c:ser>
        <c:ser>
          <c:idx val="3"/>
          <c:order val="3"/>
          <c:tx>
            <c:strRef>
              <c:f>Проверки!$AR$1:$AR$2</c:f>
              <c:strCache>
                <c:ptCount val="2"/>
                <c:pt idx="0">
                  <c:v>Сложение относительно дизъюнкции</c:v>
                </c:pt>
                <c:pt idx="1">
                  <c:v>А + (В ꓴ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Проверки!$AR$3:$AR$203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2.6700344113823146E-2</c:v>
                </c:pt>
                <c:pt idx="23">
                  <c:v>4.2300397936597824E-2</c:v>
                </c:pt>
                <c:pt idx="24">
                  <c:v>5.8059294975220076E-2</c:v>
                </c:pt>
                <c:pt idx="25">
                  <c:v>7.3998302389263249E-2</c:v>
                </c:pt>
                <c:pt idx="26">
                  <c:v>9.0141718458389392E-2</c:v>
                </c:pt>
                <c:pt idx="27">
                  <c:v>0.10651730090663618</c:v>
                </c:pt>
                <c:pt idx="28">
                  <c:v>0.12315674434056999</c:v>
                </c:pt>
                <c:pt idx="29">
                  <c:v>0.14009620608120799</c:v>
                </c:pt>
                <c:pt idx="30">
                  <c:v>0.15737687589524177</c:v>
                </c:pt>
                <c:pt idx="31">
                  <c:v>0.17504557932898843</c:v>
                </c:pt>
                <c:pt idx="32">
                  <c:v>0.19315539572055437</c:v>
                </c:pt>
                <c:pt idx="33">
                  <c:v>0.2117662594846498</c:v>
                </c:pt>
                <c:pt idx="34">
                  <c:v>0.23094549566199793</c:v>
                </c:pt>
                <c:pt idx="35">
                  <c:v>0.25076821652961145</c:v>
                </c:pt>
                <c:pt idx="36">
                  <c:v>0.27131747374176446</c:v>
                </c:pt>
                <c:pt idx="37">
                  <c:v>0.29268401872815064</c:v>
                </c:pt>
                <c:pt idx="38">
                  <c:v>0.31496547249679352</c:v>
                </c:pt>
                <c:pt idx="39">
                  <c:v>0.33826464609473644</c:v>
                </c:pt>
                <c:pt idx="40">
                  <c:v>0.36268668992430986</c:v>
                </c:pt>
                <c:pt idx="41">
                  <c:v>0.38833469511234597</c:v>
                </c:pt>
                <c:pt idx="42">
                  <c:v>0.41530334347637493</c:v>
                </c:pt>
                <c:pt idx="43">
                  <c:v>0.44367023659840299</c:v>
                </c:pt>
                <c:pt idx="44">
                  <c:v>0.47348467441125647</c:v>
                </c:pt>
                <c:pt idx="45">
                  <c:v>0.50475395383785049</c:v>
                </c:pt>
                <c:pt idx="46">
                  <c:v>0.53742776789450386</c:v>
                </c:pt>
                <c:pt idx="47">
                  <c:v>0.57138202162914919</c:v>
                </c:pt>
                <c:pt idx="48">
                  <c:v>0.60640428318597683</c:v>
                </c:pt>
                <c:pt idx="49">
                  <c:v>0.64218397206867617</c:v>
                </c:pt>
                <c:pt idx="50">
                  <c:v>0.67831092195729203</c:v>
                </c:pt>
                <c:pt idx="51">
                  <c:v>0.7142857142857143</c:v>
                </c:pt>
                <c:pt idx="52">
                  <c:v>0.74954379355139811</c:v>
                </c:pt>
                <c:pt idx="53">
                  <c:v>0.78349278807189904</c:v>
                </c:pt>
                <c:pt idx="54">
                  <c:v>0.81555914680728825</c:v>
                </c:pt>
                <c:pt idx="55">
                  <c:v>0.84523718193342701</c:v>
                </c:pt>
                <c:pt idx="56">
                  <c:v>0.87213209447938933</c:v>
                </c:pt>
                <c:pt idx="57">
                  <c:v>0.89598937034977433</c:v>
                </c:pt>
                <c:pt idx="58">
                  <c:v>0.91670596885751865</c:v>
                </c:pt>
                <c:pt idx="59">
                  <c:v>0.93432293798524135</c:v>
                </c:pt>
                <c:pt idx="60">
                  <c:v>0.94900299128153853</c:v>
                </c:pt>
                <c:pt idx="61">
                  <c:v>0.96099897162354697</c:v>
                </c:pt>
                <c:pt idx="62">
                  <c:v>0.9706195839291859</c:v>
                </c:pt>
                <c:pt idx="63">
                  <c:v>0.97819765764982636</c:v>
                </c:pt>
                <c:pt idx="64">
                  <c:v>0.98406427205338487</c:v>
                </c:pt>
                <c:pt idx="65">
                  <c:v>0.98853010353673232</c:v>
                </c:pt>
                <c:pt idx="66">
                  <c:v>0.99187382219048814</c:v>
                </c:pt>
                <c:pt idx="67">
                  <c:v>0.99433644258789144</c:v>
                </c:pt>
                <c:pt idx="68">
                  <c:v>0.99612016018252936</c:v>
                </c:pt>
                <c:pt idx="69">
                  <c:v>0.99739021471193079</c:v>
                </c:pt>
                <c:pt idx="70">
                  <c:v>0.9982785419703144</c:v>
                </c:pt>
                <c:pt idx="71">
                  <c:v>0.99888827126181223</c:v>
                </c:pt>
                <c:pt idx="72">
                  <c:v>0.99929841478922576</c:v>
                </c:pt>
                <c:pt idx="73">
                  <c:v>0.99956833690828539</c:v>
                </c:pt>
                <c:pt idx="74">
                  <c:v>0.99974177380400442</c:v>
                </c:pt>
                <c:pt idx="75">
                  <c:v>0.99985030153495758</c:v>
                </c:pt>
                <c:pt idx="76">
                  <c:v>0.9999162328853971</c:v>
                </c:pt>
                <c:pt idx="77">
                  <c:v>0.99995497263178978</c:v>
                </c:pt>
                <c:pt idx="78">
                  <c:v>0.99997688690275233</c:v>
                </c:pt>
                <c:pt idx="79">
                  <c:v>0.99998875330932391</c:v>
                </c:pt>
                <c:pt idx="80">
                  <c:v>0.99999486025005124</c:v>
                </c:pt>
                <c:pt idx="81">
                  <c:v>0.99999782020625216</c:v>
                </c:pt>
                <c:pt idx="82">
                  <c:v>0.99999915549590124</c:v>
                </c:pt>
                <c:pt idx="83">
                  <c:v>0.99999970742932043</c:v>
                </c:pt>
                <c:pt idx="84">
                  <c:v>0.99999991203619509</c:v>
                </c:pt>
                <c:pt idx="85">
                  <c:v>0.99999997803237173</c:v>
                </c:pt>
                <c:pt idx="86">
                  <c:v>0.99999999574252563</c:v>
                </c:pt>
                <c:pt idx="87">
                  <c:v>0.99999999942857154</c:v>
                </c:pt>
                <c:pt idx="88">
                  <c:v>0.99999999995709443</c:v>
                </c:pt>
                <c:pt idx="89">
                  <c:v>0.99999999999888389</c:v>
                </c:pt>
                <c:pt idx="90">
                  <c:v>0.99999999999999778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0.99999999999999989</c:v>
                </c:pt>
                <c:pt idx="96">
                  <c:v>1</c:v>
                </c:pt>
                <c:pt idx="97">
                  <c:v>1</c:v>
                </c:pt>
                <c:pt idx="98">
                  <c:v>0.99999999999999989</c:v>
                </c:pt>
                <c:pt idx="99">
                  <c:v>0.99999999999999989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0.99999999999999989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0.99999999999999989</c:v>
                </c:pt>
                <c:pt idx="115">
                  <c:v>1</c:v>
                </c:pt>
                <c:pt idx="116">
                  <c:v>0.99999999999999989</c:v>
                </c:pt>
                <c:pt idx="117">
                  <c:v>0.99999999999999989</c:v>
                </c:pt>
                <c:pt idx="118">
                  <c:v>0.99999999999999989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1</c:v>
                </c:pt>
                <c:pt idx="122">
                  <c:v>0.99999550366459533</c:v>
                </c:pt>
                <c:pt idx="123">
                  <c:v>0.99999397158567749</c:v>
                </c:pt>
                <c:pt idx="124">
                  <c:v>0.99999393824836558</c:v>
                </c:pt>
                <c:pt idx="125">
                  <c:v>0.99999458206803038</c:v>
                </c:pt>
                <c:pt idx="126">
                  <c:v>0.99999546021312979</c:v>
                </c:pt>
                <c:pt idx="127">
                  <c:v>0.99999634821317196</c:v>
                </c:pt>
                <c:pt idx="128">
                  <c:v>0.99999714412778073</c:v>
                </c:pt>
                <c:pt idx="129">
                  <c:v>0.99999781215854644</c:v>
                </c:pt>
                <c:pt idx="130">
                  <c:v>0.99999835011933058</c:v>
                </c:pt>
                <c:pt idx="131">
                  <c:v>0.99999877116507951</c:v>
                </c:pt>
                <c:pt idx="132">
                  <c:v>0.99999909391421615</c:v>
                </c:pt>
                <c:pt idx="133">
                  <c:v>0.99999933741641189</c:v>
                </c:pt>
                <c:pt idx="134">
                  <c:v>0.99999951884457905</c:v>
                </c:pt>
                <c:pt idx="135">
                  <c:v>0.99999965266180857</c:v>
                </c:pt>
                <c:pt idx="136">
                  <c:v>0.99999975054159163</c:v>
                </c:pt>
                <c:pt idx="137">
                  <c:v>0.99999982163518142</c:v>
                </c:pt>
                <c:pt idx="138">
                  <c:v>0.99999987296586867</c:v>
                </c:pt>
                <c:pt idx="139">
                  <c:v>0.99999990983743325</c:v>
                </c:pt>
                <c:pt idx="140">
                  <c:v>0.99999993620456451</c:v>
                </c:pt>
                <c:pt idx="141">
                  <c:v>0.9999999549859353</c:v>
                </c:pt>
                <c:pt idx="142">
                  <c:v>0.99999996831747739</c:v>
                </c:pt>
                <c:pt idx="143">
                  <c:v>0.99999997775126315</c:v>
                </c:pt>
                <c:pt idx="144">
                  <c:v>0.9999999844083266</c:v>
                </c:pt>
                <c:pt idx="145">
                  <c:v>0.99999998909417953</c:v>
                </c:pt>
                <c:pt idx="146">
                  <c:v>0.99999999238501025</c:v>
                </c:pt>
                <c:pt idx="147">
                  <c:v>0.99999999469134049</c:v>
                </c:pt>
                <c:pt idx="148">
                  <c:v>0.99999999630463376</c:v>
                </c:pt>
                <c:pt idx="149">
                  <c:v>0.9999999974311784</c:v>
                </c:pt>
                <c:pt idx="150">
                  <c:v>0.99999999821656971</c:v>
                </c:pt>
                <c:pt idx="151">
                  <c:v>0.99999999876330792</c:v>
                </c:pt>
                <c:pt idx="152">
                  <c:v>0.99999999914338789</c:v>
                </c:pt>
                <c:pt idx="153">
                  <c:v>0.9999999994072728</c:v>
                </c:pt>
                <c:pt idx="154">
                  <c:v>0.99999999959026697</c:v>
                </c:pt>
                <c:pt idx="155">
                  <c:v>0.99999999971702502</c:v>
                </c:pt>
                <c:pt idx="156">
                  <c:v>0.99999999980473731</c:v>
                </c:pt>
                <c:pt idx="157">
                  <c:v>0.9999999998653718</c:v>
                </c:pt>
                <c:pt idx="158">
                  <c:v>0.9999999999072493</c:v>
                </c:pt>
                <c:pt idx="159">
                  <c:v>0.99999999993614686</c:v>
                </c:pt>
                <c:pt idx="160">
                  <c:v>0.99999999995607181</c:v>
                </c:pt>
                <c:pt idx="161">
                  <c:v>0.99999999996979883</c:v>
                </c:pt>
                <c:pt idx="162">
                  <c:v>0.99999999997924949</c:v>
                </c:pt>
                <c:pt idx="163">
                  <c:v>0.99999999998575118</c:v>
                </c:pt>
                <c:pt idx="164">
                  <c:v>0.99999999999022149</c:v>
                </c:pt>
                <c:pt idx="165">
                  <c:v>0.99999999999329281</c:v>
                </c:pt>
                <c:pt idx="166">
                  <c:v>0.9999999999954019</c:v>
                </c:pt>
                <c:pt idx="167">
                  <c:v>0.99999999999684908</c:v>
                </c:pt>
                <c:pt idx="168">
                  <c:v>0.99999999999784195</c:v>
                </c:pt>
                <c:pt idx="169">
                  <c:v>0.99999999999852274</c:v>
                </c:pt>
                <c:pt idx="170">
                  <c:v>0.99999999999898914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A6B-4766-AEAE-FAC76B342E6A}"/>
            </c:ext>
          </c:extLst>
        </c:ser>
        <c:ser>
          <c:idx val="4"/>
          <c:order val="4"/>
          <c:tx>
            <c:strRef>
              <c:f>Проверки!$AS$1:$AS$2</c:f>
              <c:strCache>
                <c:ptCount val="2"/>
                <c:pt idx="0">
                  <c:v>Сложение относительно дизъюнкции</c:v>
                </c:pt>
                <c:pt idx="1">
                  <c:v>(А + В) ꓴ (А +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Проверки!$AS$3:$AS$203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2.6700344113823146E-2</c:v>
                </c:pt>
                <c:pt idx="23">
                  <c:v>4.2300397936597824E-2</c:v>
                </c:pt>
                <c:pt idx="24">
                  <c:v>5.8059294975220076E-2</c:v>
                </c:pt>
                <c:pt idx="25">
                  <c:v>7.3998302389263249E-2</c:v>
                </c:pt>
                <c:pt idx="26">
                  <c:v>9.0141718458389392E-2</c:v>
                </c:pt>
                <c:pt idx="27">
                  <c:v>0.10651730090663618</c:v>
                </c:pt>
                <c:pt idx="28">
                  <c:v>0.12315674434056999</c:v>
                </c:pt>
                <c:pt idx="29">
                  <c:v>0.14009620608120799</c:v>
                </c:pt>
                <c:pt idx="30">
                  <c:v>0.15737687589524177</c:v>
                </c:pt>
                <c:pt idx="31">
                  <c:v>0.17504557932898843</c:v>
                </c:pt>
                <c:pt idx="32">
                  <c:v>0.19315539572055437</c:v>
                </c:pt>
                <c:pt idx="33">
                  <c:v>0.2117662594846498</c:v>
                </c:pt>
                <c:pt idx="34">
                  <c:v>0.23094549566199793</c:v>
                </c:pt>
                <c:pt idx="35">
                  <c:v>0.25076821652961145</c:v>
                </c:pt>
                <c:pt idx="36">
                  <c:v>0.27131747374176446</c:v>
                </c:pt>
                <c:pt idx="37">
                  <c:v>0.29268401872815064</c:v>
                </c:pt>
                <c:pt idx="38">
                  <c:v>0.31496547249679352</c:v>
                </c:pt>
                <c:pt idx="39">
                  <c:v>0.33826464609473644</c:v>
                </c:pt>
                <c:pt idx="40">
                  <c:v>0.36268668992430986</c:v>
                </c:pt>
                <c:pt idx="41">
                  <c:v>0.38833469511234597</c:v>
                </c:pt>
                <c:pt idx="42">
                  <c:v>0.41530334347637493</c:v>
                </c:pt>
                <c:pt idx="43">
                  <c:v>0.44367023659840299</c:v>
                </c:pt>
                <c:pt idx="44">
                  <c:v>0.47348467441125647</c:v>
                </c:pt>
                <c:pt idx="45">
                  <c:v>0.50475395383785049</c:v>
                </c:pt>
                <c:pt idx="46">
                  <c:v>0.53742776789450386</c:v>
                </c:pt>
                <c:pt idx="47">
                  <c:v>0.57138202162914919</c:v>
                </c:pt>
                <c:pt idx="48">
                  <c:v>0.60640428318597683</c:v>
                </c:pt>
                <c:pt idx="49">
                  <c:v>0.64218397206867617</c:v>
                </c:pt>
                <c:pt idx="50">
                  <c:v>0.67831092195729203</c:v>
                </c:pt>
                <c:pt idx="51">
                  <c:v>0.7142857142857143</c:v>
                </c:pt>
                <c:pt idx="52">
                  <c:v>0.74954379355139811</c:v>
                </c:pt>
                <c:pt idx="53">
                  <c:v>0.78349278807189904</c:v>
                </c:pt>
                <c:pt idx="54">
                  <c:v>0.81555914680728825</c:v>
                </c:pt>
                <c:pt idx="55">
                  <c:v>0.84523718193342701</c:v>
                </c:pt>
                <c:pt idx="56">
                  <c:v>0.87213209447938933</c:v>
                </c:pt>
                <c:pt idx="57">
                  <c:v>0.89598937034977433</c:v>
                </c:pt>
                <c:pt idx="58">
                  <c:v>0.91670596885751865</c:v>
                </c:pt>
                <c:pt idx="59">
                  <c:v>0.93432293798524135</c:v>
                </c:pt>
                <c:pt idx="60">
                  <c:v>0.94900299128153853</c:v>
                </c:pt>
                <c:pt idx="61">
                  <c:v>0.96099897162354697</c:v>
                </c:pt>
                <c:pt idx="62">
                  <c:v>0.9706195839291859</c:v>
                </c:pt>
                <c:pt idx="63">
                  <c:v>0.97819765764982636</c:v>
                </c:pt>
                <c:pt idx="64">
                  <c:v>0.98406427205338487</c:v>
                </c:pt>
                <c:pt idx="65">
                  <c:v>0.98853010353673232</c:v>
                </c:pt>
                <c:pt idx="66">
                  <c:v>0.99187382219048814</c:v>
                </c:pt>
                <c:pt idx="67">
                  <c:v>0.99433644258789144</c:v>
                </c:pt>
                <c:pt idx="68">
                  <c:v>0.99612016018252936</c:v>
                </c:pt>
                <c:pt idx="69">
                  <c:v>0.99739021471193079</c:v>
                </c:pt>
                <c:pt idx="70">
                  <c:v>0.9982785419703144</c:v>
                </c:pt>
                <c:pt idx="71">
                  <c:v>0.99888827126181223</c:v>
                </c:pt>
                <c:pt idx="72">
                  <c:v>0.99929841478922576</c:v>
                </c:pt>
                <c:pt idx="73">
                  <c:v>0.99956833690828539</c:v>
                </c:pt>
                <c:pt idx="74">
                  <c:v>0.99974177380400442</c:v>
                </c:pt>
                <c:pt idx="75">
                  <c:v>0.99985030153495758</c:v>
                </c:pt>
                <c:pt idx="76">
                  <c:v>0.9999162328853971</c:v>
                </c:pt>
                <c:pt idx="77">
                  <c:v>0.99995497263178978</c:v>
                </c:pt>
                <c:pt idx="78">
                  <c:v>0.99997688690275233</c:v>
                </c:pt>
                <c:pt idx="79">
                  <c:v>0.99998875330932391</c:v>
                </c:pt>
                <c:pt idx="80">
                  <c:v>0.99999486025005124</c:v>
                </c:pt>
                <c:pt idx="81">
                  <c:v>0.99999782020625216</c:v>
                </c:pt>
                <c:pt idx="82">
                  <c:v>0.99999915549590124</c:v>
                </c:pt>
                <c:pt idx="83">
                  <c:v>0.99999970742932043</c:v>
                </c:pt>
                <c:pt idx="84">
                  <c:v>0.99999991203619509</c:v>
                </c:pt>
                <c:pt idx="85">
                  <c:v>0.99999997803237173</c:v>
                </c:pt>
                <c:pt idx="86">
                  <c:v>0.99999999574252563</c:v>
                </c:pt>
                <c:pt idx="87">
                  <c:v>0.99999999942857154</c:v>
                </c:pt>
                <c:pt idx="88">
                  <c:v>0.99999999995709443</c:v>
                </c:pt>
                <c:pt idx="89">
                  <c:v>0.99999999999888389</c:v>
                </c:pt>
                <c:pt idx="90">
                  <c:v>0.99999999999999778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0.99999999999999989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1</c:v>
                </c:pt>
                <c:pt idx="122">
                  <c:v>0.99999550366459533</c:v>
                </c:pt>
                <c:pt idx="123">
                  <c:v>0.99999397158567749</c:v>
                </c:pt>
                <c:pt idx="124">
                  <c:v>0.99999393824836558</c:v>
                </c:pt>
                <c:pt idx="125">
                  <c:v>0.99999458206803038</c:v>
                </c:pt>
                <c:pt idx="126">
                  <c:v>0.99999546021312979</c:v>
                </c:pt>
                <c:pt idx="127">
                  <c:v>0.99999634821317196</c:v>
                </c:pt>
                <c:pt idx="128">
                  <c:v>0.99999714412778073</c:v>
                </c:pt>
                <c:pt idx="129">
                  <c:v>0.99999781215854644</c:v>
                </c:pt>
                <c:pt idx="130">
                  <c:v>0.99999835011933058</c:v>
                </c:pt>
                <c:pt idx="131">
                  <c:v>0.99999877116507951</c:v>
                </c:pt>
                <c:pt idx="132">
                  <c:v>0.99999909391421615</c:v>
                </c:pt>
                <c:pt idx="133">
                  <c:v>0.99999933741641189</c:v>
                </c:pt>
                <c:pt idx="134">
                  <c:v>0.99999951884457905</c:v>
                </c:pt>
                <c:pt idx="135">
                  <c:v>0.99999965266180857</c:v>
                </c:pt>
                <c:pt idx="136">
                  <c:v>0.99999975054159163</c:v>
                </c:pt>
                <c:pt idx="137">
                  <c:v>0.99999982163518142</c:v>
                </c:pt>
                <c:pt idx="138">
                  <c:v>0.99999987296586867</c:v>
                </c:pt>
                <c:pt idx="139">
                  <c:v>0.99999990983743325</c:v>
                </c:pt>
                <c:pt idx="140">
                  <c:v>0.99999993620456451</c:v>
                </c:pt>
                <c:pt idx="141">
                  <c:v>0.9999999549859353</c:v>
                </c:pt>
                <c:pt idx="142">
                  <c:v>0.99999996831747739</c:v>
                </c:pt>
                <c:pt idx="143">
                  <c:v>0.99999997775126315</c:v>
                </c:pt>
                <c:pt idx="144">
                  <c:v>0.9999999844083266</c:v>
                </c:pt>
                <c:pt idx="145">
                  <c:v>0.99999998909417953</c:v>
                </c:pt>
                <c:pt idx="146">
                  <c:v>0.99999999238501025</c:v>
                </c:pt>
                <c:pt idx="147">
                  <c:v>0.99999999469134049</c:v>
                </c:pt>
                <c:pt idx="148">
                  <c:v>0.99999999630463376</c:v>
                </c:pt>
                <c:pt idx="149">
                  <c:v>0.9999999974311784</c:v>
                </c:pt>
                <c:pt idx="150">
                  <c:v>0.99999999821656971</c:v>
                </c:pt>
                <c:pt idx="151">
                  <c:v>0.99999999876330792</c:v>
                </c:pt>
                <c:pt idx="152">
                  <c:v>0.99999999914338789</c:v>
                </c:pt>
                <c:pt idx="153">
                  <c:v>0.9999999994072728</c:v>
                </c:pt>
                <c:pt idx="154">
                  <c:v>0.99999999959026697</c:v>
                </c:pt>
                <c:pt idx="155">
                  <c:v>0.99999999971702502</c:v>
                </c:pt>
                <c:pt idx="156">
                  <c:v>0.99999999980473731</c:v>
                </c:pt>
                <c:pt idx="157">
                  <c:v>0.9999999998653718</c:v>
                </c:pt>
                <c:pt idx="158">
                  <c:v>0.9999999999072493</c:v>
                </c:pt>
                <c:pt idx="159">
                  <c:v>0.99999999993614686</c:v>
                </c:pt>
                <c:pt idx="160">
                  <c:v>0.99999999995607181</c:v>
                </c:pt>
                <c:pt idx="161">
                  <c:v>0.99999999996979883</c:v>
                </c:pt>
                <c:pt idx="162">
                  <c:v>0.99999999997924949</c:v>
                </c:pt>
                <c:pt idx="163">
                  <c:v>0.99999999998575118</c:v>
                </c:pt>
                <c:pt idx="164">
                  <c:v>0.99999999999022149</c:v>
                </c:pt>
                <c:pt idx="165">
                  <c:v>0.99999999999329281</c:v>
                </c:pt>
                <c:pt idx="166">
                  <c:v>0.9999999999954019</c:v>
                </c:pt>
                <c:pt idx="167">
                  <c:v>0.99999999999684908</c:v>
                </c:pt>
                <c:pt idx="168">
                  <c:v>0.99999999999784195</c:v>
                </c:pt>
                <c:pt idx="169">
                  <c:v>0.99999999999852274</c:v>
                </c:pt>
                <c:pt idx="170">
                  <c:v>0.99999999999898914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A6B-4766-AEAE-FAC76B342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68567372"/>
        <c:axId val="67958446"/>
      </c:lineChart>
      <c:catAx>
        <c:axId val="685673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7958446"/>
        <c:crosses val="autoZero"/>
        <c:auto val="1"/>
        <c:lblAlgn val="ctr"/>
        <c:lblOffset val="100"/>
        <c:noMultiLvlLbl val="0"/>
      </c:catAx>
      <c:valAx>
        <c:axId val="67958446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8567372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Сложение относительно конъюнкции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37-40E4-9306-7CF6AD27AE53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37-40E4-9306-7CF6AD27AE53}"/>
            </c:ext>
          </c:extLst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37-40E4-9306-7CF6AD27AE53}"/>
            </c:ext>
          </c:extLst>
        </c:ser>
        <c:ser>
          <c:idx val="3"/>
          <c:order val="3"/>
          <c:tx>
            <c:strRef>
              <c:f>Проверки!$AU$1:$AU$2</c:f>
              <c:strCache>
                <c:ptCount val="2"/>
                <c:pt idx="0">
                  <c:v>Сложение относительно конъюнкции</c:v>
                </c:pt>
                <c:pt idx="1">
                  <c:v>А + (В ꓵ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Проверки!$AU$3:$AU$203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1.4285714285732921E-2</c:v>
                </c:pt>
                <c:pt idx="23">
                  <c:v>2.8571428571455979E-2</c:v>
                </c:pt>
                <c:pt idx="24">
                  <c:v>4.2857142857183075E-2</c:v>
                </c:pt>
                <c:pt idx="25">
                  <c:v>5.7142857142916267E-2</c:v>
                </c:pt>
                <c:pt idx="26">
                  <c:v>7.1428571428658313E-2</c:v>
                </c:pt>
                <c:pt idx="27">
                  <c:v>8.5714285714413363E-2</c:v>
                </c:pt>
                <c:pt idx="28">
                  <c:v>0.10000000000018745</c:v>
                </c:pt>
                <c:pt idx="29">
                  <c:v>0.11428571428598942</c:v>
                </c:pt>
                <c:pt idx="30">
                  <c:v>0.12857142857183246</c:v>
                </c:pt>
                <c:pt idx="31">
                  <c:v>0.14285714285773551</c:v>
                </c:pt>
                <c:pt idx="32">
                  <c:v>0.15714285714372658</c:v>
                </c:pt>
                <c:pt idx="33">
                  <c:v>0.17142857142984649</c:v>
                </c:pt>
                <c:pt idx="34">
                  <c:v>0.18571428571615503</c:v>
                </c:pt>
                <c:pt idx="35">
                  <c:v>0.20000000000273976</c:v>
                </c:pt>
                <c:pt idx="36">
                  <c:v>0.21428571428972856</c:v>
                </c:pt>
                <c:pt idx="37">
                  <c:v>0.22857142857730833</c:v>
                </c:pt>
                <c:pt idx="38">
                  <c:v>0.24285714286575197</c:v>
                </c:pt>
                <c:pt idx="39">
                  <c:v>0.25714285715545804</c:v>
                </c:pt>
                <c:pt idx="40">
                  <c:v>0.27142857144700827</c:v>
                </c:pt>
                <c:pt idx="41">
                  <c:v>0.28571428574125096</c:v>
                </c:pt>
                <c:pt idx="42">
                  <c:v>0.30000000003942279</c:v>
                </c:pt>
                <c:pt idx="43">
                  <c:v>0.31428571434332614</c:v>
                </c:pt>
                <c:pt idx="44">
                  <c:v>0.3285714286555847</c:v>
                </c:pt>
                <c:pt idx="45">
                  <c:v>0.3428571429800179</c:v>
                </c:pt>
                <c:pt idx="46">
                  <c:v>0.3571428573221801</c:v>
                </c:pt>
                <c:pt idx="47">
                  <c:v>0.37142857169014493</c:v>
                </c:pt>
                <c:pt idx="48">
                  <c:v>0.3857142860956389</c:v>
                </c:pt>
                <c:pt idx="49">
                  <c:v>0.40000000055568158</c:v>
                </c:pt>
                <c:pt idx="50">
                  <c:v>0.41428571509495626</c:v>
                </c:pt>
                <c:pt idx="51">
                  <c:v>0.42857142974923063</c:v>
                </c:pt>
                <c:pt idx="52">
                  <c:v>0.44285714457029013</c:v>
                </c:pt>
                <c:pt idx="53">
                  <c:v>0.45714285963304158</c:v>
                </c:pt>
                <c:pt idx="54">
                  <c:v>0.47142857504572888</c:v>
                </c:pt>
                <c:pt idx="55">
                  <c:v>0.48571429096460839</c:v>
                </c:pt>
                <c:pt idx="56">
                  <c:v>0.50000000761498975</c:v>
                </c:pt>
                <c:pt idx="57">
                  <c:v>0.51428572532136596</c:v>
                </c:pt>
                <c:pt idx="58">
                  <c:v>0.52857144455047267</c:v>
                </c:pt>
                <c:pt idx="59">
                  <c:v>0.5428571659727135</c:v>
                </c:pt>
                <c:pt idx="60">
                  <c:v>0.55714289054959876</c:v>
                </c:pt>
                <c:pt idx="61">
                  <c:v>0.57142861965792657</c:v>
                </c:pt>
                <c:pt idx="62">
                  <c:v>0.58571435526570026</c:v>
                </c:pt>
                <c:pt idx="63">
                  <c:v>0.60000010018062977</c:v>
                </c:pt>
                <c:pt idx="64">
                  <c:v>0.61428585840006511</c:v>
                </c:pt>
                <c:pt idx="65">
                  <c:v>0.62857163560202178</c:v>
                </c:pt>
                <c:pt idx="66">
                  <c:v>0.6428574398314385</c:v>
                </c:pt>
                <c:pt idx="67">
                  <c:v>0.65714328245492837</c:v>
                </c:pt>
                <c:pt idx="68">
                  <c:v>0.67142917948212544</c:v>
                </c:pt>
                <c:pt idx="69">
                  <c:v>0.68571515338327005</c:v>
                </c:pt>
                <c:pt idx="70">
                  <c:v>0.70000123557152361</c:v>
                </c:pt>
                <c:pt idx="71">
                  <c:v>0.71428746976417212</c:v>
                </c:pt>
                <c:pt idx="72">
                  <c:v>0.72857391648672387</c:v>
                </c:pt>
                <c:pt idx="73">
                  <c:v>0.74286065903090748</c:v>
                </c:pt>
                <c:pt idx="74">
                  <c:v>0.75714781120691077</c:v>
                </c:pt>
                <c:pt idx="75">
                  <c:v>0.77143552721300579</c:v>
                </c:pt>
                <c:pt idx="76">
                  <c:v>0.78572401382900758</c:v>
                </c:pt>
                <c:pt idx="77">
                  <c:v>0.80001354482992382</c:v>
                </c:pt>
                <c:pt idx="78">
                  <c:v>0.81430447685029717</c:v>
                </c:pt>
                <c:pt idx="79">
                  <c:v>0.82859726463281025</c:v>
                </c:pt>
                <c:pt idx="80">
                  <c:v>0.84289247120675104</c:v>
                </c:pt>
                <c:pt idx="81">
                  <c:v>0.85719076430435226</c:v>
                </c:pt>
                <c:pt idx="82">
                  <c:v>0.87149288299948158</c:v>
                </c:pt>
                <c:pt idx="83">
                  <c:v>0.88579954615243828</c:v>
                </c:pt>
                <c:pt idx="84">
                  <c:v>0.90011125360328614</c:v>
                </c:pt>
                <c:pt idx="85">
                  <c:v>0.9144278972354436</c:v>
                </c:pt>
                <c:pt idx="86">
                  <c:v>0.9287480445111882</c:v>
                </c:pt>
                <c:pt idx="87">
                  <c:v>0.94306767085139631</c:v>
                </c:pt>
                <c:pt idx="88">
                  <c:v>0.95737798423854781</c:v>
                </c:pt>
                <c:pt idx="89">
                  <c:v>0.97166178774723322</c:v>
                </c:pt>
                <c:pt idx="90">
                  <c:v>0.98588754907120402</c:v>
                </c:pt>
                <c:pt idx="91">
                  <c:v>1</c:v>
                </c:pt>
                <c:pt idx="92">
                  <c:v>0.99999999999999989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0.99999999999999989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0.99999999999999989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0.99999999999999989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0.99999999999999989</c:v>
                </c:pt>
                <c:pt idx="122">
                  <c:v>0.99769690928368238</c:v>
                </c:pt>
                <c:pt idx="123">
                  <c:v>0.99425325707370871</c:v>
                </c:pt>
                <c:pt idx="124">
                  <c:v>0.98939894149095697</c:v>
                </c:pt>
                <c:pt idx="125">
                  <c:v>0.98286883746937459</c:v>
                </c:pt>
                <c:pt idx="126">
                  <c:v>0.97442641889587778</c:v>
                </c:pt>
                <c:pt idx="127">
                  <c:v>0.96388867578446624</c:v>
                </c:pt>
                <c:pt idx="128">
                  <c:v>0.95114809834355218</c:v>
                </c:pt>
                <c:pt idx="129">
                  <c:v>0.93618734806329662</c:v>
                </c:pt>
                <c:pt idx="130">
                  <c:v>0.91908337945506702</c:v>
                </c:pt>
                <c:pt idx="131">
                  <c:v>0.9</c:v>
                </c:pt>
                <c:pt idx="132">
                  <c:v>0.87917044385712928</c:v>
                </c:pt>
                <c:pt idx="133">
                  <c:v>0.85687358882747056</c:v>
                </c:pt>
                <c:pt idx="134">
                  <c:v>0.83340832451127378</c:v>
                </c:pt>
                <c:pt idx="135">
                  <c:v>0.80907017327116637</c:v>
                </c:pt>
                <c:pt idx="136">
                  <c:v>0.78413295835076846</c:v>
                </c:pt>
                <c:pt idx="137">
                  <c:v>0.75883670795582292</c:v>
                </c:pt>
                <c:pt idx="138">
                  <c:v>0.73338160108484929</c:v>
                </c:pt>
                <c:pt idx="139">
                  <c:v>0.70792687421416145</c:v>
                </c:pt>
                <c:pt idx="140">
                  <c:v>0.68259324360146068</c:v>
                </c:pt>
                <c:pt idx="141">
                  <c:v>0.65746742926291368</c:v>
                </c:pt>
                <c:pt idx="142">
                  <c:v>0.63260762125048453</c:v>
                </c:pt>
                <c:pt idx="143">
                  <c:v>0.60804905960995947</c:v>
                </c:pt>
                <c:pt idx="144">
                  <c:v>0.58380921159239119</c:v>
                </c:pt>
                <c:pt idx="145">
                  <c:v>0.55989227831973809</c:v>
                </c:pt>
                <c:pt idx="146">
                  <c:v>0.53629293783566834</c:v>
                </c:pt>
                <c:pt idx="147">
                  <c:v>0.51299934074424758</c:v>
                </c:pt>
                <c:pt idx="148">
                  <c:v>0.48999543396532513</c:v>
                </c:pt>
                <c:pt idx="149">
                  <c:v>0.46726271330686658</c:v>
                </c:pt>
                <c:pt idx="150">
                  <c:v>0.44478150959753399</c:v>
                </c:pt>
                <c:pt idx="151">
                  <c:v>0.42253190553029191</c:v>
                </c:pt>
                <c:pt idx="152">
                  <c:v>0.40049436744022121</c:v>
                </c:pt>
                <c:pt idx="153">
                  <c:v>0.37865016181351824</c:v>
                </c:pt>
                <c:pt idx="154">
                  <c:v>0.35698161251641786</c:v>
                </c:pt>
                <c:pt idx="155">
                  <c:v>0.33547224254931057</c:v>
                </c:pt>
                <c:pt idx="156">
                  <c:v>0.31410683391478583</c:v>
                </c:pt>
                <c:pt idx="157">
                  <c:v>0.29287143091543749</c:v>
                </c:pt>
                <c:pt idx="158">
                  <c:v>0.27175330566740907</c:v>
                </c:pt>
                <c:pt idx="159">
                  <c:v>0.25074089956216167</c:v>
                </c:pt>
                <c:pt idx="160">
                  <c:v>0.22982375055963389</c:v>
                </c:pt>
                <c:pt idx="161">
                  <c:v>0.20899241330303894</c:v>
                </c:pt>
                <c:pt idx="162">
                  <c:v>0.18823837689730105</c:v>
                </c:pt>
                <c:pt idx="163">
                  <c:v>0.16755398361584997</c:v>
                </c:pt>
                <c:pt idx="164">
                  <c:v>0.14693235065558297</c:v>
                </c:pt>
                <c:pt idx="165">
                  <c:v>0.12636729623893406</c:v>
                </c:pt>
                <c:pt idx="166">
                  <c:v>0.1058532707816161</c:v>
                </c:pt>
                <c:pt idx="167">
                  <c:v>8.5385293441373897E-2</c:v>
                </c:pt>
                <c:pt idx="168">
                  <c:v>6.4958894088983851E-2</c:v>
                </c:pt>
                <c:pt idx="169">
                  <c:v>4.4570060562154158E-2</c:v>
                </c:pt>
                <c:pt idx="170">
                  <c:v>2.4215190949282726E-2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E37-40E4-9306-7CF6AD27AE53}"/>
            </c:ext>
          </c:extLst>
        </c:ser>
        <c:ser>
          <c:idx val="4"/>
          <c:order val="4"/>
          <c:tx>
            <c:strRef>
              <c:f>Проверки!$AV$1:$AV$2</c:f>
              <c:strCache>
                <c:ptCount val="2"/>
                <c:pt idx="0">
                  <c:v>Сложение относительно конъюнкции</c:v>
                </c:pt>
                <c:pt idx="1">
                  <c:v>(А + В) ꓵ (А +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Проверки!$AV$3:$AV$203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1.4285714285732921E-2</c:v>
                </c:pt>
                <c:pt idx="23">
                  <c:v>2.8571428571455979E-2</c:v>
                </c:pt>
                <c:pt idx="24">
                  <c:v>4.2857142857183075E-2</c:v>
                </c:pt>
                <c:pt idx="25">
                  <c:v>5.7142857142916267E-2</c:v>
                </c:pt>
                <c:pt idx="26">
                  <c:v>7.1428571428658313E-2</c:v>
                </c:pt>
                <c:pt idx="27">
                  <c:v>8.5714285714413363E-2</c:v>
                </c:pt>
                <c:pt idx="28">
                  <c:v>0.10000000000018745</c:v>
                </c:pt>
                <c:pt idx="29">
                  <c:v>0.11428571428598942</c:v>
                </c:pt>
                <c:pt idx="30">
                  <c:v>0.12857142857183246</c:v>
                </c:pt>
                <c:pt idx="31">
                  <c:v>0.14285714285773551</c:v>
                </c:pt>
                <c:pt idx="32">
                  <c:v>0.15714285714372658</c:v>
                </c:pt>
                <c:pt idx="33">
                  <c:v>0.17142857142984649</c:v>
                </c:pt>
                <c:pt idx="34">
                  <c:v>0.18571428571615503</c:v>
                </c:pt>
                <c:pt idx="35">
                  <c:v>0.20000000000273976</c:v>
                </c:pt>
                <c:pt idx="36">
                  <c:v>0.21428571428972856</c:v>
                </c:pt>
                <c:pt idx="37">
                  <c:v>0.22857142857730833</c:v>
                </c:pt>
                <c:pt idx="38">
                  <c:v>0.24285714286575197</c:v>
                </c:pt>
                <c:pt idx="39">
                  <c:v>0.25714285715545804</c:v>
                </c:pt>
                <c:pt idx="40">
                  <c:v>0.27142857144700827</c:v>
                </c:pt>
                <c:pt idx="41">
                  <c:v>0.28571428574125096</c:v>
                </c:pt>
                <c:pt idx="42">
                  <c:v>0.30000000003942279</c:v>
                </c:pt>
                <c:pt idx="43">
                  <c:v>0.31428571434332614</c:v>
                </c:pt>
                <c:pt idx="44">
                  <c:v>0.3285714286555847</c:v>
                </c:pt>
                <c:pt idx="45">
                  <c:v>0.3428571429800179</c:v>
                </c:pt>
                <c:pt idx="46">
                  <c:v>0.3571428573221801</c:v>
                </c:pt>
                <c:pt idx="47">
                  <c:v>0.37142857169014493</c:v>
                </c:pt>
                <c:pt idx="48">
                  <c:v>0.3857142860956389</c:v>
                </c:pt>
                <c:pt idx="49">
                  <c:v>0.40000000055568158</c:v>
                </c:pt>
                <c:pt idx="50">
                  <c:v>0.41428571509495626</c:v>
                </c:pt>
                <c:pt idx="51">
                  <c:v>0.42857142974923063</c:v>
                </c:pt>
                <c:pt idx="52">
                  <c:v>0.44285714457029013</c:v>
                </c:pt>
                <c:pt idx="53">
                  <c:v>0.45714285963304158</c:v>
                </c:pt>
                <c:pt idx="54">
                  <c:v>0.47142857504572888</c:v>
                </c:pt>
                <c:pt idx="55">
                  <c:v>0.48571429096460839</c:v>
                </c:pt>
                <c:pt idx="56">
                  <c:v>0.50000000761498975</c:v>
                </c:pt>
                <c:pt idx="57">
                  <c:v>0.51428572532136596</c:v>
                </c:pt>
                <c:pt idx="58">
                  <c:v>0.52857144455047267</c:v>
                </c:pt>
                <c:pt idx="59">
                  <c:v>0.5428571659727135</c:v>
                </c:pt>
                <c:pt idx="60">
                  <c:v>0.55714289054959876</c:v>
                </c:pt>
                <c:pt idx="61">
                  <c:v>0.57142861965792657</c:v>
                </c:pt>
                <c:pt idx="62">
                  <c:v>0.58571435526570026</c:v>
                </c:pt>
                <c:pt idx="63">
                  <c:v>0.60000010018062977</c:v>
                </c:pt>
                <c:pt idx="64">
                  <c:v>0.61428585840006511</c:v>
                </c:pt>
                <c:pt idx="65">
                  <c:v>0.62857163560202178</c:v>
                </c:pt>
                <c:pt idx="66">
                  <c:v>0.6428574398314385</c:v>
                </c:pt>
                <c:pt idx="67">
                  <c:v>0.65714328245492837</c:v>
                </c:pt>
                <c:pt idx="68">
                  <c:v>0.67142917948212544</c:v>
                </c:pt>
                <c:pt idx="69">
                  <c:v>0.68571515338327005</c:v>
                </c:pt>
                <c:pt idx="70">
                  <c:v>0.70000123557152361</c:v>
                </c:pt>
                <c:pt idx="71">
                  <c:v>0.71428746976417212</c:v>
                </c:pt>
                <c:pt idx="72">
                  <c:v>0.72857391648672387</c:v>
                </c:pt>
                <c:pt idx="73">
                  <c:v>0.74286065903090748</c:v>
                </c:pt>
                <c:pt idx="74">
                  <c:v>0.75714781120691077</c:v>
                </c:pt>
                <c:pt idx="75">
                  <c:v>0.77143552721300579</c:v>
                </c:pt>
                <c:pt idx="76">
                  <c:v>0.78572401382900758</c:v>
                </c:pt>
                <c:pt idx="77">
                  <c:v>0.80001354482992382</c:v>
                </c:pt>
                <c:pt idx="78">
                  <c:v>0.81430447685029717</c:v>
                </c:pt>
                <c:pt idx="79">
                  <c:v>0.82859726463281025</c:v>
                </c:pt>
                <c:pt idx="80">
                  <c:v>0.84289247120675104</c:v>
                </c:pt>
                <c:pt idx="81">
                  <c:v>0.85719076430435226</c:v>
                </c:pt>
                <c:pt idx="82">
                  <c:v>0.87149288299948158</c:v>
                </c:pt>
                <c:pt idx="83">
                  <c:v>0.88579954615243828</c:v>
                </c:pt>
                <c:pt idx="84">
                  <c:v>0.90011125360328614</c:v>
                </c:pt>
                <c:pt idx="85">
                  <c:v>0.9144278972354436</c:v>
                </c:pt>
                <c:pt idx="86">
                  <c:v>0.9287480445111882</c:v>
                </c:pt>
                <c:pt idx="87">
                  <c:v>0.94306767085139631</c:v>
                </c:pt>
                <c:pt idx="88">
                  <c:v>0.95737798423854781</c:v>
                </c:pt>
                <c:pt idx="89">
                  <c:v>0.97166178774723322</c:v>
                </c:pt>
                <c:pt idx="90">
                  <c:v>0.98588754907120402</c:v>
                </c:pt>
                <c:pt idx="91">
                  <c:v>1</c:v>
                </c:pt>
                <c:pt idx="92">
                  <c:v>0.99999999999999989</c:v>
                </c:pt>
                <c:pt idx="93">
                  <c:v>1</c:v>
                </c:pt>
                <c:pt idx="94">
                  <c:v>1</c:v>
                </c:pt>
                <c:pt idx="95">
                  <c:v>0.99999999999999989</c:v>
                </c:pt>
                <c:pt idx="96">
                  <c:v>1</c:v>
                </c:pt>
                <c:pt idx="97">
                  <c:v>1</c:v>
                </c:pt>
                <c:pt idx="98">
                  <c:v>0.99999999999999989</c:v>
                </c:pt>
                <c:pt idx="99">
                  <c:v>0.99999999999999989</c:v>
                </c:pt>
                <c:pt idx="100">
                  <c:v>0.99999999999999989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0.99999999999999989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0.99999999999999989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0.99999999999999989</c:v>
                </c:pt>
                <c:pt idx="115">
                  <c:v>1</c:v>
                </c:pt>
                <c:pt idx="116">
                  <c:v>0.99999999999999989</c:v>
                </c:pt>
                <c:pt idx="117">
                  <c:v>0.99999999999999989</c:v>
                </c:pt>
                <c:pt idx="118">
                  <c:v>0.99999999999999989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0.99999999999999989</c:v>
                </c:pt>
                <c:pt idx="122">
                  <c:v>0.99769690928368238</c:v>
                </c:pt>
                <c:pt idx="123">
                  <c:v>0.99425325707370871</c:v>
                </c:pt>
                <c:pt idx="124">
                  <c:v>0.98939894149095697</c:v>
                </c:pt>
                <c:pt idx="125">
                  <c:v>0.98286883746937459</c:v>
                </c:pt>
                <c:pt idx="126">
                  <c:v>0.97442641889587778</c:v>
                </c:pt>
                <c:pt idx="127">
                  <c:v>0.96388867578446624</c:v>
                </c:pt>
                <c:pt idx="128">
                  <c:v>0.95114809834355218</c:v>
                </c:pt>
                <c:pt idx="129">
                  <c:v>0.93618734806329662</c:v>
                </c:pt>
                <c:pt idx="130">
                  <c:v>0.91908337945506702</c:v>
                </c:pt>
                <c:pt idx="131">
                  <c:v>0.9</c:v>
                </c:pt>
                <c:pt idx="132">
                  <c:v>0.87917044385712928</c:v>
                </c:pt>
                <c:pt idx="133">
                  <c:v>0.85687358882747056</c:v>
                </c:pt>
                <c:pt idx="134">
                  <c:v>0.83340832451127378</c:v>
                </c:pt>
                <c:pt idx="135">
                  <c:v>0.80907017327116637</c:v>
                </c:pt>
                <c:pt idx="136">
                  <c:v>0.78413295835076846</c:v>
                </c:pt>
                <c:pt idx="137">
                  <c:v>0.75883670795582292</c:v>
                </c:pt>
                <c:pt idx="138">
                  <c:v>0.73338160108484929</c:v>
                </c:pt>
                <c:pt idx="139">
                  <c:v>0.70792687421416145</c:v>
                </c:pt>
                <c:pt idx="140">
                  <c:v>0.68259324360146068</c:v>
                </c:pt>
                <c:pt idx="141">
                  <c:v>0.65746742926291368</c:v>
                </c:pt>
                <c:pt idx="142">
                  <c:v>0.63260762125048453</c:v>
                </c:pt>
                <c:pt idx="143">
                  <c:v>0.60804905960995947</c:v>
                </c:pt>
                <c:pt idx="144">
                  <c:v>0.58380921159239119</c:v>
                </c:pt>
                <c:pt idx="145">
                  <c:v>0.55989227831973809</c:v>
                </c:pt>
                <c:pt idx="146">
                  <c:v>0.53629293783566834</c:v>
                </c:pt>
                <c:pt idx="147">
                  <c:v>0.51299934074424758</c:v>
                </c:pt>
                <c:pt idx="148">
                  <c:v>0.48999543396532513</c:v>
                </c:pt>
                <c:pt idx="149">
                  <c:v>0.46726271330686658</c:v>
                </c:pt>
                <c:pt idx="150">
                  <c:v>0.44478150959753399</c:v>
                </c:pt>
                <c:pt idx="151">
                  <c:v>0.42253190553029191</c:v>
                </c:pt>
                <c:pt idx="152">
                  <c:v>0.40049436744022121</c:v>
                </c:pt>
                <c:pt idx="153">
                  <c:v>0.37865016181351824</c:v>
                </c:pt>
                <c:pt idx="154">
                  <c:v>0.35698161251641786</c:v>
                </c:pt>
                <c:pt idx="155">
                  <c:v>0.33547224254931057</c:v>
                </c:pt>
                <c:pt idx="156">
                  <c:v>0.31410683391478583</c:v>
                </c:pt>
                <c:pt idx="157">
                  <c:v>0.29287143091543749</c:v>
                </c:pt>
                <c:pt idx="158">
                  <c:v>0.27175330566740907</c:v>
                </c:pt>
                <c:pt idx="159">
                  <c:v>0.25074089956216167</c:v>
                </c:pt>
                <c:pt idx="160">
                  <c:v>0.22982375055963389</c:v>
                </c:pt>
                <c:pt idx="161">
                  <c:v>0.20899241330303894</c:v>
                </c:pt>
                <c:pt idx="162">
                  <c:v>0.18823837689730105</c:v>
                </c:pt>
                <c:pt idx="163">
                  <c:v>0.16755398361584997</c:v>
                </c:pt>
                <c:pt idx="164">
                  <c:v>0.14693235065558297</c:v>
                </c:pt>
                <c:pt idx="165">
                  <c:v>0.12636729623893406</c:v>
                </c:pt>
                <c:pt idx="166">
                  <c:v>0.1058532707816161</c:v>
                </c:pt>
                <c:pt idx="167">
                  <c:v>8.5385293441373897E-2</c:v>
                </c:pt>
                <c:pt idx="168">
                  <c:v>6.4958894088983851E-2</c:v>
                </c:pt>
                <c:pt idx="169">
                  <c:v>4.4570060562154158E-2</c:v>
                </c:pt>
                <c:pt idx="170">
                  <c:v>2.4215190949282726E-2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E37-40E4-9306-7CF6AD27AE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97513693"/>
        <c:axId val="58556400"/>
      </c:lineChart>
      <c:catAx>
        <c:axId val="9751369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8556400"/>
        <c:crosses val="autoZero"/>
        <c:auto val="1"/>
        <c:lblAlgn val="ctr"/>
        <c:lblOffset val="100"/>
        <c:noMultiLvlLbl val="0"/>
      </c:catAx>
      <c:valAx>
        <c:axId val="58556400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97513693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Треугольная функция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принадлежности'!$O$1</c:f>
              <c:strCache>
                <c:ptCount val="1"/>
                <c:pt idx="0">
                  <c:v>Треугольная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numRef>
              <c:f>'Функции принадлежности'!$A$2:$A$202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cat>
          <c:val>
            <c:numRef>
              <c:f>'Функции принадлежности'!$O$2:$O$202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3.3333333333333215E-2</c:v>
                </c:pt>
                <c:pt idx="42">
                  <c:v>6.6666666666666721E-2</c:v>
                </c:pt>
                <c:pt idx="43">
                  <c:v>9.9999999999999936E-2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0.23333333333333339</c:v>
                </c:pt>
                <c:pt idx="48">
                  <c:v>0.26666666666666661</c:v>
                </c:pt>
                <c:pt idx="49">
                  <c:v>0.3000000000000001</c:v>
                </c:pt>
                <c:pt idx="50">
                  <c:v>0.33333333333333331</c:v>
                </c:pt>
                <c:pt idx="51">
                  <c:v>0.36666666666666653</c:v>
                </c:pt>
                <c:pt idx="52">
                  <c:v>0.40000000000000008</c:v>
                </c:pt>
                <c:pt idx="53">
                  <c:v>0.43333333333333329</c:v>
                </c:pt>
                <c:pt idx="54">
                  <c:v>0.46666666666666679</c:v>
                </c:pt>
                <c:pt idx="55">
                  <c:v>0.5</c:v>
                </c:pt>
                <c:pt idx="56">
                  <c:v>0.53333333333333321</c:v>
                </c:pt>
                <c:pt idx="57">
                  <c:v>0.56666666666666676</c:v>
                </c:pt>
                <c:pt idx="58">
                  <c:v>0.6</c:v>
                </c:pt>
                <c:pt idx="59">
                  <c:v>0.63333333333333341</c:v>
                </c:pt>
                <c:pt idx="60">
                  <c:v>0.66666666666666663</c:v>
                </c:pt>
                <c:pt idx="61">
                  <c:v>0.69999999999999984</c:v>
                </c:pt>
                <c:pt idx="62">
                  <c:v>0.73333333333333339</c:v>
                </c:pt>
                <c:pt idx="63">
                  <c:v>0.76666666666666661</c:v>
                </c:pt>
                <c:pt idx="64">
                  <c:v>0.80000000000000016</c:v>
                </c:pt>
                <c:pt idx="65">
                  <c:v>0.83333333333333337</c:v>
                </c:pt>
                <c:pt idx="66">
                  <c:v>0.86666666666666659</c:v>
                </c:pt>
                <c:pt idx="67">
                  <c:v>0.9</c:v>
                </c:pt>
                <c:pt idx="68">
                  <c:v>0.93333333333333324</c:v>
                </c:pt>
                <c:pt idx="69">
                  <c:v>0.96666666666666679</c:v>
                </c:pt>
                <c:pt idx="70">
                  <c:v>1</c:v>
                </c:pt>
                <c:pt idx="71">
                  <c:v>0.96666666666666679</c:v>
                </c:pt>
                <c:pt idx="72">
                  <c:v>0.93333333333333324</c:v>
                </c:pt>
                <c:pt idx="73">
                  <c:v>0.9</c:v>
                </c:pt>
                <c:pt idx="74">
                  <c:v>0.86666666666666659</c:v>
                </c:pt>
                <c:pt idx="75">
                  <c:v>0.83333333333333337</c:v>
                </c:pt>
                <c:pt idx="76">
                  <c:v>0.80000000000000016</c:v>
                </c:pt>
                <c:pt idx="77">
                  <c:v>0.76666666666666661</c:v>
                </c:pt>
                <c:pt idx="78">
                  <c:v>0.73333333333333339</c:v>
                </c:pt>
                <c:pt idx="79">
                  <c:v>0.69999999999999984</c:v>
                </c:pt>
                <c:pt idx="80">
                  <c:v>0.66666666666666663</c:v>
                </c:pt>
                <c:pt idx="81">
                  <c:v>0.63333333333333341</c:v>
                </c:pt>
                <c:pt idx="82">
                  <c:v>0.6000000000000002</c:v>
                </c:pt>
                <c:pt idx="83">
                  <c:v>0.56666666666666643</c:v>
                </c:pt>
                <c:pt idx="84">
                  <c:v>0.53333333333333321</c:v>
                </c:pt>
                <c:pt idx="85">
                  <c:v>0.5</c:v>
                </c:pt>
                <c:pt idx="86">
                  <c:v>0.46666666666666679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0.33333333333333331</c:v>
                </c:pt>
                <c:pt idx="91">
                  <c:v>0.3000000000000001</c:v>
                </c:pt>
                <c:pt idx="92">
                  <c:v>0.26666666666666689</c:v>
                </c:pt>
                <c:pt idx="93">
                  <c:v>0.23333333333333309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6.666666666666643E-2</c:v>
                </c:pt>
                <c:pt idx="99">
                  <c:v>3.3333333333333215E-2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7B-4427-90A7-6BC19BF7C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35074624"/>
        <c:axId val="78587871"/>
      </c:lineChart>
      <c:catAx>
        <c:axId val="35074624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8587871"/>
        <c:crosses val="autoZero"/>
        <c:auto val="1"/>
        <c:lblAlgn val="ctr"/>
        <c:lblOffset val="100"/>
        <c:noMultiLvlLbl val="0"/>
      </c:catAx>
      <c:valAx>
        <c:axId val="78587871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5074624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Умножение относительно дизъюнкции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53-4F26-9C87-88A2FC0262B6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53-4F26-9C87-88A2FC0262B6}"/>
            </c:ext>
          </c:extLst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53-4F26-9C87-88A2FC0262B6}"/>
            </c:ext>
          </c:extLst>
        </c:ser>
        <c:ser>
          <c:idx val="3"/>
          <c:order val="3"/>
          <c:tx>
            <c:strRef>
              <c:f>Проверки!$AX$1:$AX$2</c:f>
              <c:strCache>
                <c:ptCount val="2"/>
                <c:pt idx="0">
                  <c:v>Умножение относительно дизъюнкции</c:v>
                </c:pt>
                <c:pt idx="1">
                  <c:v>А * (В ꓴ С)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Проверки!$AX$3:$AX$203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1.7992217142186751E-4</c:v>
                </c:pt>
                <c:pt idx="23">
                  <c:v>4.0379321662262457E-4</c:v>
                </c:pt>
                <c:pt idx="24">
                  <c:v>6.8069337842136869E-4</c:v>
                </c:pt>
                <c:pt idx="25">
                  <c:v>1.0215421361458256E-3</c:v>
                </c:pt>
                <c:pt idx="26">
                  <c:v>1.4394728484475356E-3</c:v>
                </c:pt>
                <c:pt idx="27">
                  <c:v>1.9502826742828544E-3</c:v>
                </c:pt>
                <c:pt idx="28">
                  <c:v>2.5729715933966637E-3</c:v>
                </c:pt>
                <c:pt idx="29">
                  <c:v>3.3303860381282218E-3</c:v>
                </c:pt>
                <c:pt idx="30">
                  <c:v>4.2499840313822744E-3</c:v>
                </c:pt>
                <c:pt idx="31">
                  <c:v>5.3647394119742649E-3</c:v>
                </c:pt>
                <c:pt idx="32">
                  <c:v>6.7142021077062613E-3</c:v>
                </c:pt>
                <c:pt idx="33">
                  <c:v>8.3457285633265557E-3</c:v>
                </c:pt>
                <c:pt idx="34">
                  <c:v>1.0315889988074719E-2</c:v>
                </c:pt>
                <c:pt idx="35">
                  <c:v>1.2692054132402866E-2</c:v>
                </c:pt>
                <c:pt idx="36">
                  <c:v>1.5554116215286417E-2</c:v>
                </c:pt>
                <c:pt idx="37">
                  <c:v>1.899632300939913E-2</c:v>
                </c:pt>
                <c:pt idx="38">
                  <c:v>2.3129086865548317E-2</c:v>
                </c:pt>
                <c:pt idx="39">
                  <c:v>2.8080619252573599E-2</c:v>
                </c:pt>
                <c:pt idx="40">
                  <c:v>3.3998122576843738E-2</c:v>
                </c:pt>
                <c:pt idx="41">
                  <c:v>4.1048163759224106E-2</c:v>
                </c:pt>
                <c:pt idx="42">
                  <c:v>4.9415718632732121E-2</c:v>
                </c:pt>
                <c:pt idx="43">
                  <c:v>5.9301239393315643E-2</c:v>
                </c:pt>
                <c:pt idx="44">
                  <c:v>7.0914992645022171E-2</c:v>
                </c:pt>
                <c:pt idx="45">
                  <c:v>8.4467901381238789E-2</c:v>
                </c:pt>
                <c:pt idx="46">
                  <c:v>0.1001582837509149</c:v>
                </c:pt>
                <c:pt idx="47">
                  <c:v>0.11815431148215953</c:v>
                </c:pt>
                <c:pt idx="48">
                  <c:v>0.1385727891101316</c:v>
                </c:pt>
                <c:pt idx="49">
                  <c:v>0.16145598137911743</c:v>
                </c:pt>
                <c:pt idx="50">
                  <c:v>0.18674953713355497</c:v>
                </c:pt>
                <c:pt idx="51">
                  <c:v>0.21428571428571427</c:v>
                </c:pt>
                <c:pt idx="52">
                  <c:v>0.24377656850056187</c:v>
                </c:pt>
                <c:pt idx="53">
                  <c:v>0.27482099446656172</c:v>
                </c:pt>
                <c:pt idx="54">
                  <c:v>0.30692726993236913</c:v>
                </c:pt>
                <c:pt idx="55">
                  <c:v>0.33954940198474448</c:v>
                </c:pt>
                <c:pt idx="56">
                  <c:v>0.37213209447938933</c:v>
                </c:pt>
                <c:pt idx="57">
                  <c:v>0.40415681230312245</c:v>
                </c:pt>
                <c:pt idx="58">
                  <c:v>0.43518115122985856</c:v>
                </c:pt>
                <c:pt idx="59">
                  <c:v>0.46486563171461692</c:v>
                </c:pt>
                <c:pt idx="60">
                  <c:v>0.49298533004543793</c:v>
                </c:pt>
                <c:pt idx="61">
                  <c:v>0.51942720025996714</c:v>
                </c:pt>
                <c:pt idx="62">
                  <c:v>0.54417645609692766</c:v>
                </c:pt>
                <c:pt idx="63">
                  <c:v>0.5672964864747394</c:v>
                </c:pt>
                <c:pt idx="64">
                  <c:v>0.58890659200036433</c:v>
                </c:pt>
                <c:pt idx="65">
                  <c:v>0.60916083455666803</c:v>
                </c:pt>
                <c:pt idx="66">
                  <c:v>0.62823002280002149</c:v>
                </c:pt>
                <c:pt idx="67">
                  <c:v>0.64628770543631597</c:v>
                </c:pt>
                <c:pt idx="68">
                  <c:v>0.66350020310591407</c:v>
                </c:pt>
                <c:pt idx="69">
                  <c:v>0.68002020872213487</c:v>
                </c:pt>
                <c:pt idx="70">
                  <c:v>0.69598326459740045</c:v>
                </c:pt>
                <c:pt idx="71">
                  <c:v>0.71150639244024461</c:v>
                </c:pt>
                <c:pt idx="72">
                  <c:v>0.72668822616356088</c:v>
                </c:pt>
                <c:pt idx="73">
                  <c:v>0.74161011614774475</c:v>
                </c:pt>
                <c:pt idx="74">
                  <c:v>0.75633779900239984</c:v>
                </c:pt>
                <c:pt idx="75">
                  <c:v>0.77092333910905286</c:v>
                </c:pt>
                <c:pt idx="76">
                  <c:v>0.78540713962740838</c:v>
                </c:pt>
                <c:pt idx="77">
                  <c:v>0.79981989052715896</c:v>
                </c:pt>
                <c:pt idx="78">
                  <c:v>0.81418437224393614</c:v>
                </c:pt>
                <c:pt idx="79">
                  <c:v>0.82851706956649429</c:v>
                </c:pt>
                <c:pt idx="80">
                  <c:v>0.84282957510741863</c:v>
                </c:pt>
                <c:pt idx="81">
                  <c:v>0.85712977838036963</c:v>
                </c:pt>
                <c:pt idx="82">
                  <c:v>0.87142284756745803</c:v>
                </c:pt>
                <c:pt idx="83">
                  <c:v>0.88571201829151869</c:v>
                </c:pt>
                <c:pt idx="84">
                  <c:v>0.89999920832575442</c:v>
                </c:pt>
                <c:pt idx="85">
                  <c:v>0.91428547996434595</c:v>
                </c:pt>
                <c:pt idx="86">
                  <c:v>0.92857137322426175</c:v>
                </c:pt>
                <c:pt idx="87">
                  <c:v>0.94285713342857158</c:v>
                </c:pt>
                <c:pt idx="88">
                  <c:v>0.95714285618463346</c:v>
                </c:pt>
                <c:pt idx="89">
                  <c:v>0.97142857139062511</c:v>
                </c:pt>
                <c:pt idx="90">
                  <c:v>0.98571428571413544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0.97977967956517142</c:v>
                </c:pt>
                <c:pt idx="123">
                  <c:v>0.9598553180562629</c:v>
                </c:pt>
                <c:pt idx="124">
                  <c:v>0.93990503255772651</c:v>
                </c:pt>
                <c:pt idx="125">
                  <c:v>0.91993769378234991</c:v>
                </c:pt>
                <c:pt idx="126">
                  <c:v>0.89995914191816784</c:v>
                </c:pt>
                <c:pt idx="127">
                  <c:v>0.87997322022992752</c:v>
                </c:pt>
                <c:pt idx="128">
                  <c:v>0.85998245678493934</c:v>
                </c:pt>
                <c:pt idx="129">
                  <c:v>0.83998851383236883</c:v>
                </c:pt>
                <c:pt idx="130">
                  <c:v>0.81999248387694967</c:v>
                </c:pt>
                <c:pt idx="131">
                  <c:v>0.79999508466031832</c:v>
                </c:pt>
                <c:pt idx="132">
                  <c:v>0.77999678751403889</c:v>
                </c:pt>
                <c:pt idx="133">
                  <c:v>0.75999790181863791</c:v>
                </c:pt>
                <c:pt idx="134">
                  <c:v>0.73999863055764792</c:v>
                </c:pt>
                <c:pt idx="135">
                  <c:v>0.71999910684465041</c:v>
                </c:pt>
                <c:pt idx="136">
                  <c:v>0.69999941793038056</c:v>
                </c:pt>
                <c:pt idx="137">
                  <c:v>0.67999962097476019</c:v>
                </c:pt>
                <c:pt idx="138">
                  <c:v>0.65999975340433326</c:v>
                </c:pt>
                <c:pt idx="139">
                  <c:v>0.63999983971099228</c:v>
                </c:pt>
                <c:pt idx="140">
                  <c:v>0.61999989591271054</c:v>
                </c:pt>
                <c:pt idx="141">
                  <c:v>0.59999993247890271</c:v>
                </c:pt>
                <c:pt idx="142">
                  <c:v>0.57999995624794498</c:v>
                </c:pt>
                <c:pt idx="143">
                  <c:v>0.55999997168342608</c:v>
                </c:pt>
                <c:pt idx="144">
                  <c:v>0.53999998169673102</c:v>
                </c:pt>
                <c:pt idx="145">
                  <c:v>0.51999998818536097</c:v>
                </c:pt>
                <c:pt idx="146">
                  <c:v>0.49999999238501025</c:v>
                </c:pt>
                <c:pt idx="147">
                  <c:v>0.47999999509969898</c:v>
                </c:pt>
                <c:pt idx="148">
                  <c:v>0.45999999685209542</c:v>
                </c:pt>
                <c:pt idx="149">
                  <c:v>0.43999999798163986</c:v>
                </c:pt>
                <c:pt idx="150">
                  <c:v>0.41999999870855037</c:v>
                </c:pt>
                <c:pt idx="151">
                  <c:v>0.39999999917553852</c:v>
                </c:pt>
                <c:pt idx="152">
                  <c:v>0.3799999994749797</c:v>
                </c:pt>
                <c:pt idx="153">
                  <c:v>0.35999999966659119</c:v>
                </c:pt>
                <c:pt idx="154">
                  <c:v>0.33999999978892526</c:v>
                </c:pt>
                <c:pt idx="155">
                  <c:v>0.31999999986683519</c:v>
                </c:pt>
                <c:pt idx="156">
                  <c:v>0.29999999991631593</c:v>
                </c:pt>
                <c:pt idx="157">
                  <c:v>0.27999999994764468</c:v>
                </c:pt>
                <c:pt idx="158">
                  <c:v>0.25999999996741202</c:v>
                </c:pt>
                <c:pt idx="159">
                  <c:v>0.2399999999798357</c:v>
                </c:pt>
                <c:pt idx="160">
                  <c:v>0.21999999998760988</c:v>
                </c:pt>
                <c:pt idx="161">
                  <c:v>0.19999999999244975</c:v>
                </c:pt>
                <c:pt idx="162">
                  <c:v>0.17999999999544472</c:v>
                </c:pt>
                <c:pt idx="163">
                  <c:v>0.15999999999728609</c:v>
                </c:pt>
                <c:pt idx="164">
                  <c:v>0.13999999999840798</c:v>
                </c:pt>
                <c:pt idx="165">
                  <c:v>0.11999999999908566</c:v>
                </c:pt>
                <c:pt idx="166">
                  <c:v>9.9999999999489109E-2</c:v>
                </c:pt>
                <c:pt idx="167">
                  <c:v>7.9999999999725721E-2</c:v>
                </c:pt>
                <c:pt idx="168">
                  <c:v>5.99999999998624E-2</c:v>
                </c:pt>
                <c:pt idx="169">
                  <c:v>3.9999999999938307E-2</c:v>
                </c:pt>
                <c:pt idx="170">
                  <c:v>1.9999999999979656E-2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C53-4F26-9C87-88A2FC0262B6}"/>
            </c:ext>
          </c:extLst>
        </c:ser>
        <c:ser>
          <c:idx val="4"/>
          <c:order val="4"/>
          <c:tx>
            <c:strRef>
              <c:f>Проверки!$AY$1:$AY$2</c:f>
              <c:strCache>
                <c:ptCount val="2"/>
                <c:pt idx="0">
                  <c:v>Умножение относительно дизъюнкции</c:v>
                </c:pt>
                <c:pt idx="1">
                  <c:v>(А * В) ꓴ (А * С)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Проверки!$AY$3:$AY$203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1.7992217142186751E-4</c:v>
                </c:pt>
                <c:pt idx="23">
                  <c:v>4.0379321662262457E-4</c:v>
                </c:pt>
                <c:pt idx="24">
                  <c:v>6.8069337842136869E-4</c:v>
                </c:pt>
                <c:pt idx="25">
                  <c:v>1.0215421361458256E-3</c:v>
                </c:pt>
                <c:pt idx="26">
                  <c:v>1.4394728484475356E-3</c:v>
                </c:pt>
                <c:pt idx="27">
                  <c:v>1.9502826742828544E-3</c:v>
                </c:pt>
                <c:pt idx="28">
                  <c:v>2.5729715933966637E-3</c:v>
                </c:pt>
                <c:pt idx="29">
                  <c:v>3.3303860381282218E-3</c:v>
                </c:pt>
                <c:pt idx="30">
                  <c:v>4.2499840313822744E-3</c:v>
                </c:pt>
                <c:pt idx="31">
                  <c:v>5.3647394119742649E-3</c:v>
                </c:pt>
                <c:pt idx="32">
                  <c:v>6.7142021077062613E-3</c:v>
                </c:pt>
                <c:pt idx="33">
                  <c:v>8.3457285633265557E-3</c:v>
                </c:pt>
                <c:pt idx="34">
                  <c:v>1.0315889988074719E-2</c:v>
                </c:pt>
                <c:pt idx="35">
                  <c:v>1.2692054132402866E-2</c:v>
                </c:pt>
                <c:pt idx="36">
                  <c:v>1.5554116215286417E-2</c:v>
                </c:pt>
                <c:pt idx="37">
                  <c:v>1.899632300939913E-2</c:v>
                </c:pt>
                <c:pt idx="38">
                  <c:v>2.3129086865548317E-2</c:v>
                </c:pt>
                <c:pt idx="39">
                  <c:v>2.8080619252573599E-2</c:v>
                </c:pt>
                <c:pt idx="40">
                  <c:v>3.3998122576843738E-2</c:v>
                </c:pt>
                <c:pt idx="41">
                  <c:v>4.1048163759224106E-2</c:v>
                </c:pt>
                <c:pt idx="42">
                  <c:v>4.9415718632732121E-2</c:v>
                </c:pt>
                <c:pt idx="43">
                  <c:v>5.9301239393315643E-2</c:v>
                </c:pt>
                <c:pt idx="44">
                  <c:v>7.0914992645022171E-2</c:v>
                </c:pt>
                <c:pt idx="45">
                  <c:v>8.4467901381238789E-2</c:v>
                </c:pt>
                <c:pt idx="46">
                  <c:v>0.1001582837509149</c:v>
                </c:pt>
                <c:pt idx="47">
                  <c:v>0.11815431148215953</c:v>
                </c:pt>
                <c:pt idx="48">
                  <c:v>0.1385727891101316</c:v>
                </c:pt>
                <c:pt idx="49">
                  <c:v>0.16145598137911743</c:v>
                </c:pt>
                <c:pt idx="50">
                  <c:v>0.18674953713355497</c:v>
                </c:pt>
                <c:pt idx="51">
                  <c:v>0.21428571428571427</c:v>
                </c:pt>
                <c:pt idx="52">
                  <c:v>0.24377656850056187</c:v>
                </c:pt>
                <c:pt idx="53">
                  <c:v>0.27482099446656172</c:v>
                </c:pt>
                <c:pt idx="54">
                  <c:v>0.30692726993236913</c:v>
                </c:pt>
                <c:pt idx="55">
                  <c:v>0.33954940198474448</c:v>
                </c:pt>
                <c:pt idx="56">
                  <c:v>0.37213209447938933</c:v>
                </c:pt>
                <c:pt idx="57">
                  <c:v>0.40415681230312245</c:v>
                </c:pt>
                <c:pt idx="58">
                  <c:v>0.43518115122985856</c:v>
                </c:pt>
                <c:pt idx="59">
                  <c:v>0.46486563171461692</c:v>
                </c:pt>
                <c:pt idx="60">
                  <c:v>0.49298533004543793</c:v>
                </c:pt>
                <c:pt idx="61">
                  <c:v>0.51942720025996714</c:v>
                </c:pt>
                <c:pt idx="62">
                  <c:v>0.54417645609692766</c:v>
                </c:pt>
                <c:pt idx="63">
                  <c:v>0.5672964864747394</c:v>
                </c:pt>
                <c:pt idx="64">
                  <c:v>0.58890659200036433</c:v>
                </c:pt>
                <c:pt idx="65">
                  <c:v>0.60916083455666803</c:v>
                </c:pt>
                <c:pt idx="66">
                  <c:v>0.62823002280002149</c:v>
                </c:pt>
                <c:pt idx="67">
                  <c:v>0.64628770543631597</c:v>
                </c:pt>
                <c:pt idx="68">
                  <c:v>0.66350020310591407</c:v>
                </c:pt>
                <c:pt idx="69">
                  <c:v>0.68002020872213487</c:v>
                </c:pt>
                <c:pt idx="70">
                  <c:v>0.69598326459740045</c:v>
                </c:pt>
                <c:pt idx="71">
                  <c:v>0.71150639244024461</c:v>
                </c:pt>
                <c:pt idx="72">
                  <c:v>0.72668822616356088</c:v>
                </c:pt>
                <c:pt idx="73">
                  <c:v>0.74161011614774475</c:v>
                </c:pt>
                <c:pt idx="74">
                  <c:v>0.75633779900239984</c:v>
                </c:pt>
                <c:pt idx="75">
                  <c:v>0.77092333910905286</c:v>
                </c:pt>
                <c:pt idx="76">
                  <c:v>0.78540713962740838</c:v>
                </c:pt>
                <c:pt idx="77">
                  <c:v>0.79981989052715896</c:v>
                </c:pt>
                <c:pt idx="78">
                  <c:v>0.81418437224393614</c:v>
                </c:pt>
                <c:pt idx="79">
                  <c:v>0.82851706956649429</c:v>
                </c:pt>
                <c:pt idx="80">
                  <c:v>0.84282957510741863</c:v>
                </c:pt>
                <c:pt idx="81">
                  <c:v>0.85712977838036963</c:v>
                </c:pt>
                <c:pt idx="82">
                  <c:v>0.87142284756745803</c:v>
                </c:pt>
                <c:pt idx="83">
                  <c:v>0.88571201829151869</c:v>
                </c:pt>
                <c:pt idx="84">
                  <c:v>0.89999920832575442</c:v>
                </c:pt>
                <c:pt idx="85">
                  <c:v>0.91428547996434595</c:v>
                </c:pt>
                <c:pt idx="86">
                  <c:v>0.92857137322426175</c:v>
                </c:pt>
                <c:pt idx="87">
                  <c:v>0.94285713342857158</c:v>
                </c:pt>
                <c:pt idx="88">
                  <c:v>0.95714285618463346</c:v>
                </c:pt>
                <c:pt idx="89">
                  <c:v>0.97142857139062511</c:v>
                </c:pt>
                <c:pt idx="90">
                  <c:v>0.98571428571413544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0.97977967956517142</c:v>
                </c:pt>
                <c:pt idx="123">
                  <c:v>0.9598553180562629</c:v>
                </c:pt>
                <c:pt idx="124">
                  <c:v>0.93990503255772651</c:v>
                </c:pt>
                <c:pt idx="125">
                  <c:v>0.91993769378234991</c:v>
                </c:pt>
                <c:pt idx="126">
                  <c:v>0.89995914191816784</c:v>
                </c:pt>
                <c:pt idx="127">
                  <c:v>0.87997322022992752</c:v>
                </c:pt>
                <c:pt idx="128">
                  <c:v>0.85998245678493934</c:v>
                </c:pt>
                <c:pt idx="129">
                  <c:v>0.83998851383236883</c:v>
                </c:pt>
                <c:pt idx="130">
                  <c:v>0.81999248387694967</c:v>
                </c:pt>
                <c:pt idx="131">
                  <c:v>0.79999508466031832</c:v>
                </c:pt>
                <c:pt idx="132">
                  <c:v>0.77999678751403889</c:v>
                </c:pt>
                <c:pt idx="133">
                  <c:v>0.75999790181863791</c:v>
                </c:pt>
                <c:pt idx="134">
                  <c:v>0.73999863055764792</c:v>
                </c:pt>
                <c:pt idx="135">
                  <c:v>0.71999910684465041</c:v>
                </c:pt>
                <c:pt idx="136">
                  <c:v>0.69999941793038056</c:v>
                </c:pt>
                <c:pt idx="137">
                  <c:v>0.67999962097476019</c:v>
                </c:pt>
                <c:pt idx="138">
                  <c:v>0.65999975340433326</c:v>
                </c:pt>
                <c:pt idx="139">
                  <c:v>0.63999983971099228</c:v>
                </c:pt>
                <c:pt idx="140">
                  <c:v>0.61999989591271054</c:v>
                </c:pt>
                <c:pt idx="141">
                  <c:v>0.59999993247890271</c:v>
                </c:pt>
                <c:pt idx="142">
                  <c:v>0.57999995624794498</c:v>
                </c:pt>
                <c:pt idx="143">
                  <c:v>0.55999997168342608</c:v>
                </c:pt>
                <c:pt idx="144">
                  <c:v>0.53999998169673102</c:v>
                </c:pt>
                <c:pt idx="145">
                  <c:v>0.51999998818536097</c:v>
                </c:pt>
                <c:pt idx="146">
                  <c:v>0.49999999238501025</c:v>
                </c:pt>
                <c:pt idx="147">
                  <c:v>0.47999999509969898</c:v>
                </c:pt>
                <c:pt idx="148">
                  <c:v>0.45999999685209542</c:v>
                </c:pt>
                <c:pt idx="149">
                  <c:v>0.43999999798163986</c:v>
                </c:pt>
                <c:pt idx="150">
                  <c:v>0.41999999870855037</c:v>
                </c:pt>
                <c:pt idx="151">
                  <c:v>0.39999999917553852</c:v>
                </c:pt>
                <c:pt idx="152">
                  <c:v>0.3799999994749797</c:v>
                </c:pt>
                <c:pt idx="153">
                  <c:v>0.35999999966659119</c:v>
                </c:pt>
                <c:pt idx="154">
                  <c:v>0.33999999978892526</c:v>
                </c:pt>
                <c:pt idx="155">
                  <c:v>0.31999999986683519</c:v>
                </c:pt>
                <c:pt idx="156">
                  <c:v>0.29999999991631593</c:v>
                </c:pt>
                <c:pt idx="157">
                  <c:v>0.27999999994764468</c:v>
                </c:pt>
                <c:pt idx="158">
                  <c:v>0.25999999996741202</c:v>
                </c:pt>
                <c:pt idx="159">
                  <c:v>0.2399999999798357</c:v>
                </c:pt>
                <c:pt idx="160">
                  <c:v>0.21999999998760988</c:v>
                </c:pt>
                <c:pt idx="161">
                  <c:v>0.19999999999244975</c:v>
                </c:pt>
                <c:pt idx="162">
                  <c:v>0.17999999999544472</c:v>
                </c:pt>
                <c:pt idx="163">
                  <c:v>0.15999999999728609</c:v>
                </c:pt>
                <c:pt idx="164">
                  <c:v>0.13999999999840798</c:v>
                </c:pt>
                <c:pt idx="165">
                  <c:v>0.11999999999908566</c:v>
                </c:pt>
                <c:pt idx="166">
                  <c:v>9.9999999999489109E-2</c:v>
                </c:pt>
                <c:pt idx="167">
                  <c:v>7.9999999999725721E-2</c:v>
                </c:pt>
                <c:pt idx="168">
                  <c:v>5.99999999998624E-2</c:v>
                </c:pt>
                <c:pt idx="169">
                  <c:v>3.9999999999938307E-2</c:v>
                </c:pt>
                <c:pt idx="170">
                  <c:v>1.9999999999979656E-2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C53-4F26-9C87-88A2FC026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76844473"/>
        <c:axId val="25263953"/>
      </c:lineChart>
      <c:catAx>
        <c:axId val="7684447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25263953"/>
        <c:crosses val="autoZero"/>
        <c:auto val="1"/>
        <c:lblAlgn val="ctr"/>
        <c:lblOffset val="100"/>
        <c:noMultiLvlLbl val="0"/>
      </c:catAx>
      <c:valAx>
        <c:axId val="25263953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6844473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Умножение относительно конъюнкции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EA-4487-A1FC-B2A46D0D72D0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EA-4487-A1FC-B2A46D0D72D0}"/>
            </c:ext>
          </c:extLst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EA-4487-A1FC-B2A46D0D72D0}"/>
            </c:ext>
          </c:extLst>
        </c:ser>
        <c:ser>
          <c:idx val="3"/>
          <c:order val="3"/>
          <c:tx>
            <c:strRef>
              <c:f>Проверки!$BA$1:$BA$2</c:f>
              <c:strCache>
                <c:ptCount val="2"/>
                <c:pt idx="0">
                  <c:v>Умножение относительно конъюнкции</c:v>
                </c:pt>
                <c:pt idx="1">
                  <c:v>А * (В ꓵ С)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Проверки!$BA$3:$BA$203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2.6989592773080064E-16</c:v>
                </c:pt>
                <c:pt idx="23">
                  <c:v>8.052748215632179E-16</c:v>
                </c:pt>
                <c:pt idx="24">
                  <c:v>1.801993300794983E-15</c:v>
                </c:pt>
                <c:pt idx="25">
                  <c:v>3.5843441481466946E-15</c:v>
                </c:pt>
                <c:pt idx="26">
                  <c:v>6.6840164063137847E-15</c:v>
                </c:pt>
                <c:pt idx="27">
                  <c:v>1.1965656905253458E-14</c:v>
                </c:pt>
                <c:pt idx="28">
                  <c:v>2.0825772910550685E-14</c:v>
                </c:pt>
                <c:pt idx="29">
                  <c:v>3.550674557191405E-14</c:v>
                </c:pt>
                <c:pt idx="30">
                  <c:v>5.9591069974167997E-14</c:v>
                </c:pt>
                <c:pt idx="31">
                  <c:v>9.8777144384791752E-14</c:v>
                </c:pt>
                <c:pt idx="32">
                  <c:v>1.6209400191122573E-13</c:v>
                </c:pt>
                <c:pt idx="33">
                  <c:v>2.6379909315333346E-13</c:v>
                </c:pt>
                <c:pt idx="34">
                  <c:v>4.263371692463156E-13</c:v>
                </c:pt>
                <c:pt idx="35">
                  <c:v>6.8494495849597261E-13</c:v>
                </c:pt>
                <c:pt idx="36">
                  <c:v>1.0948047917222617E-12</c:v>
                </c:pt>
                <c:pt idx="37">
                  <c:v>1.7421406158753824E-12</c:v>
                </c:pt>
                <c:pt idx="38">
                  <c:v>2.7614039223619528E-12</c:v>
                </c:pt>
                <c:pt idx="39">
                  <c:v>4.3618558992564642E-12</c:v>
                </c:pt>
                <c:pt idx="40">
                  <c:v>6.8686312667870573E-12</c:v>
                </c:pt>
                <c:pt idx="41">
                  <c:v>1.078609869753309E-11</c:v>
                </c:pt>
                <c:pt idx="42">
                  <c:v>1.6895516849271283E-11</c:v>
                </c:pt>
                <c:pt idx="43">
                  <c:v>2.6405394519909462E-11</c:v>
                </c:pt>
                <c:pt idx="44">
                  <c:v>4.118277513477706E-11</c:v>
                </c:pt>
                <c:pt idx="45">
                  <c:v>6.4108675888361789E-11</c:v>
                </c:pt>
                <c:pt idx="46">
                  <c:v>9.9623860431814691E-11</c:v>
                </c:pt>
                <c:pt idx="47">
                  <c:v>1.5456618886400435E-10</c:v>
                </c:pt>
                <c:pt idx="48">
                  <c:v>2.39454337071199E-10</c:v>
                </c:pt>
                <c:pt idx="49">
                  <c:v>3.7045440847961892E-10</c:v>
                </c:pt>
                <c:pt idx="50">
                  <c:v>5.7239064408497612E-10</c:v>
                </c:pt>
                <c:pt idx="51">
                  <c:v>8.8335155065294446E-10</c:v>
                </c:pt>
                <c:pt idx="52">
                  <c:v>1.3617325139154758E-9</c:v>
                </c:pt>
                <c:pt idx="53">
                  <c:v>2.0969973602767034E-9</c:v>
                </c:pt>
                <c:pt idx="54">
                  <c:v>3.2261134598255971E-9</c:v>
                </c:pt>
                <c:pt idx="55">
                  <c:v>4.9586380151248837E-9</c:v>
                </c:pt>
                <c:pt idx="56">
                  <c:v>7.6149897563801747E-9</c:v>
                </c:pt>
                <c:pt idx="57">
                  <c:v>1.1684807697352764E-8</c:v>
                </c:pt>
                <c:pt idx="58">
                  <c:v>1.7915897974068252E-8</c:v>
                </c:pt>
                <c:pt idx="59">
                  <c:v>2.7449740217245251E-8</c:v>
                </c:pt>
                <c:pt idx="60">
                  <c:v>4.2027836207351407E-8</c:v>
                </c:pt>
                <c:pt idx="61">
                  <c:v>6.4305806888625711E-8</c:v>
                </c:pt>
                <c:pt idx="62">
                  <c:v>9.8331310248757571E-8</c:v>
                </c:pt>
                <c:pt idx="63">
                  <c:v>1.5027094470405314E-7</c:v>
                </c:pt>
                <c:pt idx="64">
                  <c:v>2.2951544758196636E-7</c:v>
                </c:pt>
                <c:pt idx="65">
                  <c:v>3.5035946539666917E-7</c:v>
                </c:pt>
                <c:pt idx="66">
                  <c:v>5.3455373206979924E-7</c:v>
                </c:pt>
                <c:pt idx="67">
                  <c:v>8.1518146988580753E-7</c:v>
                </c:pt>
                <c:pt idx="68">
                  <c:v>1.2425442189226044E-6</c:v>
                </c:pt>
                <c:pt idx="69">
                  <c:v>1.8930959658466605E-6</c:v>
                </c:pt>
                <c:pt idx="70">
                  <c:v>2.8830002213828454E-6</c:v>
                </c:pt>
                <c:pt idx="71">
                  <c:v>4.3886961444390845E-6</c:v>
                </c:pt>
                <c:pt idx="72">
                  <c:v>6.6780884244645578E-6</c:v>
                </c:pt>
                <c:pt idx="73">
                  <c:v>1.0157835319988375E-5</c:v>
                </c:pt>
                <c:pt idx="74">
                  <c:v>1.5445023226226181E-5</c:v>
                </c:pt>
                <c:pt idx="75">
                  <c:v>2.3475772466150437E-5</c:v>
                </c:pt>
                <c:pt idx="76">
                  <c:v>3.5669753980484167E-5</c:v>
                </c:pt>
                <c:pt idx="77">
                  <c:v>5.4179319695816082E-5</c:v>
                </c:pt>
                <c:pt idx="78">
                  <c:v>8.2266629324900787E-5</c:v>
                </c:pt>
                <c:pt idx="79">
                  <c:v>1.2487429667808471E-4</c:v>
                </c:pt>
                <c:pt idx="80">
                  <c:v>1.8948842062520638E-4</c:v>
                </c:pt>
                <c:pt idx="81">
                  <c:v>2.8744296897126694E-4</c:v>
                </c:pt>
                <c:pt idx="82">
                  <c:v>4.3588953616933383E-4</c:v>
                </c:pt>
                <c:pt idx="83">
                  <c:v>6.6076839568392969E-4</c:v>
                </c:pt>
                <c:pt idx="84">
                  <c:v>1.0012824295742922E-3</c:v>
                </c:pt>
                <c:pt idx="85">
                  <c:v>1.516618130445188E-3</c:v>
                </c:pt>
                <c:pt idx="86">
                  <c:v>2.2960072168751477E-3</c:v>
                </c:pt>
                <c:pt idx="87">
                  <c:v>3.473711905182498E-3</c:v>
                </c:pt>
                <c:pt idx="88">
                  <c:v>5.2511718037596584E-3</c:v>
                </c:pt>
                <c:pt idx="89">
                  <c:v>7.9293548344982062E-3</c:v>
                </c:pt>
                <c:pt idx="90">
                  <c:v>1.1955171627356055E-2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0.86714855490043707</c:v>
                </c:pt>
                <c:pt idx="123">
                  <c:v>0.82207816976900727</c:v>
                </c:pt>
                <c:pt idx="124">
                  <c:v>0.7739167500249915</c:v>
                </c:pt>
                <c:pt idx="125">
                  <c:v>0.72299163089780794</c:v>
                </c:pt>
                <c:pt idx="126">
                  <c:v>0.66983777006290079</c:v>
                </c:pt>
                <c:pt idx="127">
                  <c:v>0.61518362241941937</c:v>
                </c:pt>
                <c:pt idx="128">
                  <c:v>0.55990974696753437</c:v>
                </c:pt>
                <c:pt idx="129">
                  <c:v>0.5049835773323067</c:v>
                </c:pt>
                <c:pt idx="130">
                  <c:v>0.4513798397397501</c:v>
                </c:pt>
                <c:pt idx="131">
                  <c:v>0.4</c:v>
                </c:pt>
                <c:pt idx="132">
                  <c:v>0.35160430094800349</c:v>
                </c:pt>
                <c:pt idx="133">
                  <c:v>0.30676636462032342</c:v>
                </c:pt>
                <c:pt idx="134">
                  <c:v>0.26585446207054847</c:v>
                </c:pt>
                <c:pt idx="135">
                  <c:v>0.22903758841157082</c:v>
                </c:pt>
                <c:pt idx="136">
                  <c:v>0.19631023615179319</c:v>
                </c:pt>
                <c:pt idx="137">
                  <c:v>0.16752800440612359</c:v>
                </c:pt>
                <c:pt idx="138">
                  <c:v>0.14244663740000135</c:v>
                </c:pt>
                <c:pt idx="139">
                  <c:v>0.12075888749184262</c:v>
                </c:pt>
                <c:pt idx="140">
                  <c:v>0.10212581850764639</c:v>
                </c:pt>
                <c:pt idx="141">
                  <c:v>8.6201143894370627E-2</c:v>
                </c:pt>
                <c:pt idx="142">
                  <c:v>7.2648619822097693E-2</c:v>
                </c:pt>
                <c:pt idx="143">
                  <c:v>6.1153348594493728E-2</c:v>
                </c:pt>
                <c:pt idx="144">
                  <c:v>5.1428204912807363E-2</c:v>
                </c:pt>
                <c:pt idx="145">
                  <c:v>4.3216634846383009E-2</c:v>
                </c:pt>
                <c:pt idx="146">
                  <c:v>3.629293783566831E-2</c:v>
                </c:pt>
                <c:pt idx="147">
                  <c:v>3.0460929917766884E-2</c:v>
                </c:pt>
                <c:pt idx="148">
                  <c:v>2.5551665970462028E-2</c:v>
                </c:pt>
                <c:pt idx="149">
                  <c:v>2.1420703312538134E-2</c:v>
                </c:pt>
                <c:pt idx="150">
                  <c:v>1.7945231087869457E-2</c:v>
                </c:pt>
                <c:pt idx="151">
                  <c:v>1.5021270353527945E-2</c:v>
                </c:pt>
                <c:pt idx="152">
                  <c:v>1.2561063914974281E-2</c:v>
                </c:pt>
                <c:pt idx="153">
                  <c:v>1.0490716020103923E-2</c:v>
                </c:pt>
                <c:pt idx="154">
                  <c:v>8.7481034175486399E-3</c:v>
                </c:pt>
                <c:pt idx="155">
                  <c:v>7.2810553173226541E-3</c:v>
                </c:pt>
                <c:pt idx="156">
                  <c:v>6.0457859634796491E-3</c:v>
                </c:pt>
                <c:pt idx="157">
                  <c:v>5.005556467114548E-3</c:v>
                </c:pt>
                <c:pt idx="158">
                  <c:v>4.1295398290896439E-3</c:v>
                </c:pt>
                <c:pt idx="159">
                  <c:v>3.3918630196300373E-3</c:v>
                </c:pt>
                <c:pt idx="160">
                  <c:v>2.770801439896756E-3</c:v>
                </c:pt>
                <c:pt idx="161">
                  <c:v>2.2481033257597291E-3</c:v>
                </c:pt>
                <c:pt idx="162">
                  <c:v>1.8084241969685848E-3</c:v>
                </c:pt>
                <c:pt idx="163">
                  <c:v>1.4388540220666361E-3</c:v>
                </c:pt>
                <c:pt idx="164">
                  <c:v>1.12852219974609E-3</c:v>
                </c:pt>
                <c:pt idx="165">
                  <c:v>8.6826766894551664E-4</c:v>
                </c:pt>
                <c:pt idx="166">
                  <c:v>6.5036342017956729E-4</c:v>
                </c:pt>
                <c:pt idx="167">
                  <c:v>4.6828638620644995E-4</c:v>
                </c:pt>
                <c:pt idx="168">
                  <c:v>3.1652515461598192E-4</c:v>
                </c:pt>
                <c:pt idx="169">
                  <c:v>1.9041919008976193E-4</c:v>
                </c:pt>
                <c:pt idx="170">
                  <c:v>8.6024305087398014E-5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EEA-4487-A1FC-B2A46D0D72D0}"/>
            </c:ext>
          </c:extLst>
        </c:ser>
        <c:ser>
          <c:idx val="4"/>
          <c:order val="4"/>
          <c:tx>
            <c:strRef>
              <c:f>Проверки!$BB$1:$BB$2</c:f>
              <c:strCache>
                <c:ptCount val="2"/>
                <c:pt idx="0">
                  <c:v>Умножение относительно конъюнкции</c:v>
                </c:pt>
                <c:pt idx="1">
                  <c:v>(А * В) ꓵ (А * С)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Проверки!$BB$3:$BB$203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2.6989592773080064E-16</c:v>
                </c:pt>
                <c:pt idx="23">
                  <c:v>8.052748215632179E-16</c:v>
                </c:pt>
                <c:pt idx="24">
                  <c:v>1.801993300794983E-15</c:v>
                </c:pt>
                <c:pt idx="25">
                  <c:v>3.5843441481466946E-15</c:v>
                </c:pt>
                <c:pt idx="26">
                  <c:v>6.6840164063137847E-15</c:v>
                </c:pt>
                <c:pt idx="27">
                  <c:v>1.1965656905253458E-14</c:v>
                </c:pt>
                <c:pt idx="28">
                  <c:v>2.0825772910550685E-14</c:v>
                </c:pt>
                <c:pt idx="29">
                  <c:v>3.550674557191405E-14</c:v>
                </c:pt>
                <c:pt idx="30">
                  <c:v>5.9591069974167997E-14</c:v>
                </c:pt>
                <c:pt idx="31">
                  <c:v>9.8777144384791752E-14</c:v>
                </c:pt>
                <c:pt idx="32">
                  <c:v>1.6209400191122573E-13</c:v>
                </c:pt>
                <c:pt idx="33">
                  <c:v>2.6379909315333346E-13</c:v>
                </c:pt>
                <c:pt idx="34">
                  <c:v>4.263371692463156E-13</c:v>
                </c:pt>
                <c:pt idx="35">
                  <c:v>6.8494495849597261E-13</c:v>
                </c:pt>
                <c:pt idx="36">
                  <c:v>1.0948047917222617E-12</c:v>
                </c:pt>
                <c:pt idx="37">
                  <c:v>1.7421406158753824E-12</c:v>
                </c:pt>
                <c:pt idx="38">
                  <c:v>2.7614039223619528E-12</c:v>
                </c:pt>
                <c:pt idx="39">
                  <c:v>4.3618558992564642E-12</c:v>
                </c:pt>
                <c:pt idx="40">
                  <c:v>6.8686312667870573E-12</c:v>
                </c:pt>
                <c:pt idx="41">
                  <c:v>1.078609869753309E-11</c:v>
                </c:pt>
                <c:pt idx="42">
                  <c:v>1.6895516849271283E-11</c:v>
                </c:pt>
                <c:pt idx="43">
                  <c:v>2.6405394519909462E-11</c:v>
                </c:pt>
                <c:pt idx="44">
                  <c:v>4.118277513477706E-11</c:v>
                </c:pt>
                <c:pt idx="45">
                  <c:v>6.4108675888361789E-11</c:v>
                </c:pt>
                <c:pt idx="46">
                  <c:v>9.9623860431814691E-11</c:v>
                </c:pt>
                <c:pt idx="47">
                  <c:v>1.5456618886400435E-10</c:v>
                </c:pt>
                <c:pt idx="48">
                  <c:v>2.39454337071199E-10</c:v>
                </c:pt>
                <c:pt idx="49">
                  <c:v>3.7045440847961892E-10</c:v>
                </c:pt>
                <c:pt idx="50">
                  <c:v>5.7239064408497612E-10</c:v>
                </c:pt>
                <c:pt idx="51">
                  <c:v>8.8335155065294446E-10</c:v>
                </c:pt>
                <c:pt idx="52">
                  <c:v>1.3617325139154758E-9</c:v>
                </c:pt>
                <c:pt idx="53">
                  <c:v>2.0969973602767034E-9</c:v>
                </c:pt>
                <c:pt idx="54">
                  <c:v>3.2261134598255971E-9</c:v>
                </c:pt>
                <c:pt idx="55">
                  <c:v>4.9586380151248837E-9</c:v>
                </c:pt>
                <c:pt idx="56">
                  <c:v>7.6149897563801747E-9</c:v>
                </c:pt>
                <c:pt idx="57">
                  <c:v>1.1684807697352764E-8</c:v>
                </c:pt>
                <c:pt idx="58">
                  <c:v>1.7915897974068252E-8</c:v>
                </c:pt>
                <c:pt idx="59">
                  <c:v>2.7449740217245251E-8</c:v>
                </c:pt>
                <c:pt idx="60">
                  <c:v>4.2027836207351407E-8</c:v>
                </c:pt>
                <c:pt idx="61">
                  <c:v>6.4305806888625711E-8</c:v>
                </c:pt>
                <c:pt idx="62">
                  <c:v>9.8331310248757571E-8</c:v>
                </c:pt>
                <c:pt idx="63">
                  <c:v>1.5027094470405314E-7</c:v>
                </c:pt>
                <c:pt idx="64">
                  <c:v>2.2951544758196636E-7</c:v>
                </c:pt>
                <c:pt idx="65">
                  <c:v>3.5035946539666917E-7</c:v>
                </c:pt>
                <c:pt idx="66">
                  <c:v>5.3455373206979924E-7</c:v>
                </c:pt>
                <c:pt idx="67">
                  <c:v>8.1518146988580753E-7</c:v>
                </c:pt>
                <c:pt idx="68">
                  <c:v>1.2425442189226044E-6</c:v>
                </c:pt>
                <c:pt idx="69">
                  <c:v>1.8930959658466605E-6</c:v>
                </c:pt>
                <c:pt idx="70">
                  <c:v>2.8830002213828454E-6</c:v>
                </c:pt>
                <c:pt idx="71">
                  <c:v>4.3886961444390845E-6</c:v>
                </c:pt>
                <c:pt idx="72">
                  <c:v>6.6780884244645578E-6</c:v>
                </c:pt>
                <c:pt idx="73">
                  <c:v>1.0157835319988375E-5</c:v>
                </c:pt>
                <c:pt idx="74">
                  <c:v>1.5445023226226181E-5</c:v>
                </c:pt>
                <c:pt idx="75">
                  <c:v>2.3475772466150437E-5</c:v>
                </c:pt>
                <c:pt idx="76">
                  <c:v>3.5669753980484167E-5</c:v>
                </c:pt>
                <c:pt idx="77">
                  <c:v>5.4179319695816082E-5</c:v>
                </c:pt>
                <c:pt idx="78">
                  <c:v>8.2266629324900787E-5</c:v>
                </c:pt>
                <c:pt idx="79">
                  <c:v>1.2487429667808471E-4</c:v>
                </c:pt>
                <c:pt idx="80">
                  <c:v>1.8948842062520638E-4</c:v>
                </c:pt>
                <c:pt idx="81">
                  <c:v>2.8744296897126694E-4</c:v>
                </c:pt>
                <c:pt idx="82">
                  <c:v>4.3588953616933383E-4</c:v>
                </c:pt>
                <c:pt idx="83">
                  <c:v>6.6076839568392969E-4</c:v>
                </c:pt>
                <c:pt idx="84">
                  <c:v>1.0012824295742922E-3</c:v>
                </c:pt>
                <c:pt idx="85">
                  <c:v>1.516618130445188E-3</c:v>
                </c:pt>
                <c:pt idx="86">
                  <c:v>2.2960072168751477E-3</c:v>
                </c:pt>
                <c:pt idx="87">
                  <c:v>3.473711905182498E-3</c:v>
                </c:pt>
                <c:pt idx="88">
                  <c:v>5.2511718037596584E-3</c:v>
                </c:pt>
                <c:pt idx="89">
                  <c:v>7.9293548344982062E-3</c:v>
                </c:pt>
                <c:pt idx="90">
                  <c:v>1.1955171627356055E-2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0.86714855490043707</c:v>
                </c:pt>
                <c:pt idx="123">
                  <c:v>0.82207816976900727</c:v>
                </c:pt>
                <c:pt idx="124">
                  <c:v>0.7739167500249915</c:v>
                </c:pt>
                <c:pt idx="125">
                  <c:v>0.72299163089780794</c:v>
                </c:pt>
                <c:pt idx="126">
                  <c:v>0.66983777006290079</c:v>
                </c:pt>
                <c:pt idx="127">
                  <c:v>0.61518362241941937</c:v>
                </c:pt>
                <c:pt idx="128">
                  <c:v>0.55990974696753437</c:v>
                </c:pt>
                <c:pt idx="129">
                  <c:v>0.5049835773323067</c:v>
                </c:pt>
                <c:pt idx="130">
                  <c:v>0.4513798397397501</c:v>
                </c:pt>
                <c:pt idx="131">
                  <c:v>0.4</c:v>
                </c:pt>
                <c:pt idx="132">
                  <c:v>0.35160430094800349</c:v>
                </c:pt>
                <c:pt idx="133">
                  <c:v>0.30676636462032342</c:v>
                </c:pt>
                <c:pt idx="134">
                  <c:v>0.26585446207054847</c:v>
                </c:pt>
                <c:pt idx="135">
                  <c:v>0.22903758841157082</c:v>
                </c:pt>
                <c:pt idx="136">
                  <c:v>0.19631023615179319</c:v>
                </c:pt>
                <c:pt idx="137">
                  <c:v>0.16752800440612359</c:v>
                </c:pt>
                <c:pt idx="138">
                  <c:v>0.14244663740000135</c:v>
                </c:pt>
                <c:pt idx="139">
                  <c:v>0.12075888749184262</c:v>
                </c:pt>
                <c:pt idx="140">
                  <c:v>0.10212581850764639</c:v>
                </c:pt>
                <c:pt idx="141">
                  <c:v>8.6201143894370627E-2</c:v>
                </c:pt>
                <c:pt idx="142">
                  <c:v>7.2648619822097693E-2</c:v>
                </c:pt>
                <c:pt idx="143">
                  <c:v>6.1153348594493728E-2</c:v>
                </c:pt>
                <c:pt idx="144">
                  <c:v>5.1428204912807363E-2</c:v>
                </c:pt>
                <c:pt idx="145">
                  <c:v>4.3216634846383009E-2</c:v>
                </c:pt>
                <c:pt idx="146">
                  <c:v>3.629293783566831E-2</c:v>
                </c:pt>
                <c:pt idx="147">
                  <c:v>3.0460929917766884E-2</c:v>
                </c:pt>
                <c:pt idx="148">
                  <c:v>2.5551665970462028E-2</c:v>
                </c:pt>
                <c:pt idx="149">
                  <c:v>2.1420703312538134E-2</c:v>
                </c:pt>
                <c:pt idx="150">
                  <c:v>1.7945231087869457E-2</c:v>
                </c:pt>
                <c:pt idx="151">
                  <c:v>1.5021270353527945E-2</c:v>
                </c:pt>
                <c:pt idx="152">
                  <c:v>1.2561063914974281E-2</c:v>
                </c:pt>
                <c:pt idx="153">
                  <c:v>1.0490716020103923E-2</c:v>
                </c:pt>
                <c:pt idx="154">
                  <c:v>8.7481034175486399E-3</c:v>
                </c:pt>
                <c:pt idx="155">
                  <c:v>7.2810553173226541E-3</c:v>
                </c:pt>
                <c:pt idx="156">
                  <c:v>6.0457859634796491E-3</c:v>
                </c:pt>
                <c:pt idx="157">
                  <c:v>5.005556467114548E-3</c:v>
                </c:pt>
                <c:pt idx="158">
                  <c:v>4.1295398290896439E-3</c:v>
                </c:pt>
                <c:pt idx="159">
                  <c:v>3.3918630196300373E-3</c:v>
                </c:pt>
                <c:pt idx="160">
                  <c:v>2.770801439896756E-3</c:v>
                </c:pt>
                <c:pt idx="161">
                  <c:v>2.2481033257597291E-3</c:v>
                </c:pt>
                <c:pt idx="162">
                  <c:v>1.8084241969685848E-3</c:v>
                </c:pt>
                <c:pt idx="163">
                  <c:v>1.4388540220666361E-3</c:v>
                </c:pt>
                <c:pt idx="164">
                  <c:v>1.12852219974609E-3</c:v>
                </c:pt>
                <c:pt idx="165">
                  <c:v>8.6826766894551664E-4</c:v>
                </c:pt>
                <c:pt idx="166">
                  <c:v>6.5036342017956729E-4</c:v>
                </c:pt>
                <c:pt idx="167">
                  <c:v>4.6828638620644995E-4</c:v>
                </c:pt>
                <c:pt idx="168">
                  <c:v>3.1652515461598192E-4</c:v>
                </c:pt>
                <c:pt idx="169">
                  <c:v>1.9041919008976193E-4</c:v>
                </c:pt>
                <c:pt idx="170">
                  <c:v>8.6024305087398014E-5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EEA-4487-A1FC-B2A46D0D7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32393965"/>
        <c:axId val="66821414"/>
      </c:lineChart>
      <c:catAx>
        <c:axId val="3239396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6821414"/>
        <c:crosses val="autoZero"/>
        <c:auto val="1"/>
        <c:lblAlgn val="ctr"/>
        <c:lblOffset val="100"/>
        <c:noMultiLvlLbl val="0"/>
      </c:catAx>
      <c:valAx>
        <c:axId val="66821414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2393965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Отрицание дизъюнкции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88-4754-94AF-FA2AF975962F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88-4754-94AF-FA2AF975962F}"/>
            </c:ext>
          </c:extLst>
        </c:ser>
        <c:ser>
          <c:idx val="2"/>
          <c:order val="2"/>
          <c:tx>
            <c:strRef>
              <c:f>Проверки!$BO$1:$BO$2</c:f>
              <c:strCache>
                <c:ptCount val="2"/>
                <c:pt idx="0">
                  <c:v>Отрицание дизъюнкции</c:v>
                </c:pt>
                <c:pt idx="1">
                  <c:v>⌐(А ꓴ В)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Проверки!$BO$3:$BO$203</c:f>
              <c:numCache>
                <c:formatCode>General</c:formatCode>
                <c:ptCount val="201"/>
                <c:pt idx="0">
                  <c:v>0.99847987545630001</c:v>
                </c:pt>
                <c:pt idx="1">
                  <c:v>0.99847987545630001</c:v>
                </c:pt>
                <c:pt idx="2">
                  <c:v>0.99833797531873991</c:v>
                </c:pt>
                <c:pt idx="3">
                  <c:v>0.9981810202627428</c:v>
                </c:pt>
                <c:pt idx="4">
                  <c:v>0.99800721891481881</c:v>
                </c:pt>
                <c:pt idx="5">
                  <c:v>0.99781454358164601</c:v>
                </c:pt>
                <c:pt idx="6">
                  <c:v>0.99760069605329671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0.99680420455990382</c:v>
                </c:pt>
                <c:pt idx="10">
                  <c:v>0.99647575157313528</c:v>
                </c:pt>
                <c:pt idx="11">
                  <c:v>0.99610894941634243</c:v>
                </c:pt>
                <c:pt idx="12">
                  <c:v>0.99569878474563012</c:v>
                </c:pt>
                <c:pt idx="13">
                  <c:v>0.99523952024775597</c:v>
                </c:pt>
                <c:pt idx="14">
                  <c:v>0.99472458075640036</c:v>
                </c:pt>
                <c:pt idx="15">
                  <c:v>0.99414642017241939</c:v>
                </c:pt>
                <c:pt idx="16">
                  <c:v>0.99349636579820433</c:v>
                </c:pt>
                <c:pt idx="17">
                  <c:v>0.99276443609212073</c:v>
                </c:pt>
                <c:pt idx="18">
                  <c:v>0.99193912714467081</c:v>
                </c:pt>
                <c:pt idx="19">
                  <c:v>0.99100716236208353</c:v>
                </c:pt>
                <c:pt idx="20">
                  <c:v>0.98995319890573008</c:v>
                </c:pt>
                <c:pt idx="21">
                  <c:v>0.98875948337120134</c:v>
                </c:pt>
                <c:pt idx="22">
                  <c:v>0.98571428571428565</c:v>
                </c:pt>
                <c:pt idx="23">
                  <c:v>0.97142857142857142</c:v>
                </c:pt>
                <c:pt idx="24">
                  <c:v>0.95714285714285718</c:v>
                </c:pt>
                <c:pt idx="25">
                  <c:v>0.94285714285714284</c:v>
                </c:pt>
                <c:pt idx="26">
                  <c:v>0.9285714285714286</c:v>
                </c:pt>
                <c:pt idx="27">
                  <c:v>0.91428571428571426</c:v>
                </c:pt>
                <c:pt idx="28">
                  <c:v>0.9</c:v>
                </c:pt>
                <c:pt idx="29">
                  <c:v>0.88571428571428579</c:v>
                </c:pt>
                <c:pt idx="30">
                  <c:v>0.87142857142857144</c:v>
                </c:pt>
                <c:pt idx="31">
                  <c:v>0.85714285714285721</c:v>
                </c:pt>
                <c:pt idx="32">
                  <c:v>0.84285714285714286</c:v>
                </c:pt>
                <c:pt idx="33">
                  <c:v>0.82857142857142851</c:v>
                </c:pt>
                <c:pt idx="34">
                  <c:v>0.81428571428571428</c:v>
                </c:pt>
                <c:pt idx="35">
                  <c:v>0.8</c:v>
                </c:pt>
                <c:pt idx="36">
                  <c:v>0.7857142857142857</c:v>
                </c:pt>
                <c:pt idx="37">
                  <c:v>0.77142857142857135</c:v>
                </c:pt>
                <c:pt idx="38">
                  <c:v>0.75714285714285712</c:v>
                </c:pt>
                <c:pt idx="39">
                  <c:v>0.74285714285714288</c:v>
                </c:pt>
                <c:pt idx="40">
                  <c:v>0.72857142857142865</c:v>
                </c:pt>
                <c:pt idx="41">
                  <c:v>0.7142857142857143</c:v>
                </c:pt>
                <c:pt idx="42">
                  <c:v>0.70000000000000007</c:v>
                </c:pt>
                <c:pt idx="43">
                  <c:v>0.68571428571428572</c:v>
                </c:pt>
                <c:pt idx="44">
                  <c:v>0.67142857142857149</c:v>
                </c:pt>
                <c:pt idx="45">
                  <c:v>0.65714285714285703</c:v>
                </c:pt>
                <c:pt idx="46">
                  <c:v>0.64285714285714279</c:v>
                </c:pt>
                <c:pt idx="47">
                  <c:v>0.62857142857142856</c:v>
                </c:pt>
                <c:pt idx="48">
                  <c:v>0.61428571428571432</c:v>
                </c:pt>
                <c:pt idx="49">
                  <c:v>0.59636004655220631</c:v>
                </c:pt>
                <c:pt idx="50">
                  <c:v>0.54922525519486731</c:v>
                </c:pt>
                <c:pt idx="51">
                  <c:v>0.5</c:v>
                </c:pt>
                <c:pt idx="52">
                  <c:v>0.44953678080518278</c:v>
                </c:pt>
                <c:pt idx="53">
                  <c:v>0.39882907460439632</c:v>
                </c:pt>
                <c:pt idx="54">
                  <c:v>0.34894215468891399</c:v>
                </c:pt>
                <c:pt idx="55">
                  <c:v>0.30092770179611439</c:v>
                </c:pt>
                <c:pt idx="56">
                  <c:v>0.25573581104122134</c:v>
                </c:pt>
                <c:pt idx="57">
                  <c:v>0.2141395316328174</c:v>
                </c:pt>
                <c:pt idx="58">
                  <c:v>0.17668430848405137</c:v>
                </c:pt>
                <c:pt idx="59">
                  <c:v>0.14366857315728454</c:v>
                </c:pt>
                <c:pt idx="60">
                  <c:v>0.11515453581588064</c:v>
                </c:pt>
                <c:pt idx="61">
                  <c:v>9.10023995450574E-2</c:v>
                </c:pt>
                <c:pt idx="62">
                  <c:v>7.0918245688172177E-2</c:v>
                </c:pt>
                <c:pt idx="63">
                  <c:v>5.4505855875434328E-2</c:v>
                </c:pt>
                <c:pt idx="64">
                  <c:v>4.1314850231964906E-2</c:v>
                </c:pt>
                <c:pt idx="65">
                  <c:v>3.0880490478028322E-2</c:v>
                </c:pt>
                <c:pt idx="66">
                  <c:v>2.2753297866633271E-2</c:v>
                </c:pt>
                <c:pt idx="67">
                  <c:v>1.651870911864961E-2</c:v>
                </c:pt>
                <c:pt idx="68">
                  <c:v>1.1808208140128063E-2</c:v>
                </c:pt>
                <c:pt idx="69">
                  <c:v>8.3038622802200646E-3</c:v>
                </c:pt>
                <c:pt idx="70">
                  <c:v>5.7381934322850991E-3</c:v>
                </c:pt>
                <c:pt idx="71">
                  <c:v>3.8910505836575737E-3</c:v>
                </c:pt>
                <c:pt idx="72">
                  <c:v>2.5847876186418928E-3</c:v>
                </c:pt>
                <c:pt idx="73">
                  <c:v>1.6786898011128537E-3</c:v>
                </c:pt>
                <c:pt idx="74">
                  <c:v>1.0632843364529743E-3</c:v>
                </c:pt>
                <c:pt idx="75">
                  <c:v>6.5493078456113629E-4</c:v>
                </c:pt>
                <c:pt idx="76">
                  <c:v>3.9091320148021413E-4</c:v>
                </c:pt>
                <c:pt idx="77">
                  <c:v>2.2513684105118781E-4</c:v>
                </c:pt>
                <c:pt idx="78">
                  <c:v>1.2445513902581418E-4</c:v>
                </c:pt>
                <c:pt idx="79">
                  <c:v>6.5605695610315706E-5</c:v>
                </c:pt>
                <c:pt idx="80">
                  <c:v>3.2707499672879337E-5</c:v>
                </c:pt>
                <c:pt idx="81">
                  <c:v>1.525855623540906E-5</c:v>
                </c:pt>
                <c:pt idx="82">
                  <c:v>6.5683652119563618E-6</c:v>
                </c:pt>
                <c:pt idx="83">
                  <c:v>2.5599934464493046E-6</c:v>
                </c:pt>
                <c:pt idx="84">
                  <c:v>8.796380507325452E-7</c:v>
                </c:pt>
                <c:pt idx="85">
                  <c:v>2.5628899669172256E-7</c:v>
                </c:pt>
                <c:pt idx="86">
                  <c:v>5.9604641222676946E-8</c:v>
                </c:pt>
                <c:pt idx="87">
                  <c:v>9.9999998282029878E-9</c:v>
                </c:pt>
                <c:pt idx="88">
                  <c:v>1.0011291795564148E-9</c:v>
                </c:pt>
                <c:pt idx="89">
                  <c:v>3.9062530987621358E-11</c:v>
                </c:pt>
                <c:pt idx="90">
                  <c:v>1.5254464358349651E-13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1.9999999999999907E-2</c:v>
                </c:pt>
                <c:pt idx="123">
                  <c:v>3.9999999999999813E-2</c:v>
                </c:pt>
                <c:pt idx="124">
                  <c:v>6.0000000000000164E-2</c:v>
                </c:pt>
                <c:pt idx="125">
                  <c:v>8.0000000000000071E-2</c:v>
                </c:pt>
                <c:pt idx="126">
                  <c:v>9.9999999999999978E-2</c:v>
                </c:pt>
                <c:pt idx="127">
                  <c:v>0.11999999999999988</c:v>
                </c:pt>
                <c:pt idx="128">
                  <c:v>0.1399999999999999</c:v>
                </c:pt>
                <c:pt idx="129">
                  <c:v>0.16000000000000014</c:v>
                </c:pt>
                <c:pt idx="130">
                  <c:v>0.18000000000000005</c:v>
                </c:pt>
                <c:pt idx="131">
                  <c:v>0.19999999999999996</c:v>
                </c:pt>
                <c:pt idx="132">
                  <c:v>0.21999999999999997</c:v>
                </c:pt>
                <c:pt idx="133">
                  <c:v>0.23999999999999988</c:v>
                </c:pt>
                <c:pt idx="134">
                  <c:v>0.26000000000000012</c:v>
                </c:pt>
                <c:pt idx="135">
                  <c:v>0.28000000000000003</c:v>
                </c:pt>
                <c:pt idx="136">
                  <c:v>0.30000000000000004</c:v>
                </c:pt>
                <c:pt idx="137">
                  <c:v>0.31999999999999995</c:v>
                </c:pt>
                <c:pt idx="138">
                  <c:v>0.33999999999999986</c:v>
                </c:pt>
                <c:pt idx="139">
                  <c:v>0.3600000000000001</c:v>
                </c:pt>
                <c:pt idx="140">
                  <c:v>0.38000000000000012</c:v>
                </c:pt>
                <c:pt idx="141">
                  <c:v>0.4</c:v>
                </c:pt>
                <c:pt idx="142">
                  <c:v>0.41999999999999993</c:v>
                </c:pt>
                <c:pt idx="143">
                  <c:v>0.43999999999999984</c:v>
                </c:pt>
                <c:pt idx="144">
                  <c:v>0.46000000000000019</c:v>
                </c:pt>
                <c:pt idx="145">
                  <c:v>0.48000000000000009</c:v>
                </c:pt>
                <c:pt idx="146">
                  <c:v>0.5</c:v>
                </c:pt>
                <c:pt idx="147">
                  <c:v>0.51999999999999991</c:v>
                </c:pt>
                <c:pt idx="148">
                  <c:v>0.53999999999999981</c:v>
                </c:pt>
                <c:pt idx="149">
                  <c:v>0.56000000000000016</c:v>
                </c:pt>
                <c:pt idx="150">
                  <c:v>0.58000000000000007</c:v>
                </c:pt>
                <c:pt idx="151">
                  <c:v>0.6</c:v>
                </c:pt>
                <c:pt idx="152">
                  <c:v>0.61999999999999988</c:v>
                </c:pt>
                <c:pt idx="153">
                  <c:v>0.6399999999999999</c:v>
                </c:pt>
                <c:pt idx="154">
                  <c:v>0.66000000000000014</c:v>
                </c:pt>
                <c:pt idx="155">
                  <c:v>0.68</c:v>
                </c:pt>
                <c:pt idx="156">
                  <c:v>0.7</c:v>
                </c:pt>
                <c:pt idx="157">
                  <c:v>0.72</c:v>
                </c:pt>
                <c:pt idx="158">
                  <c:v>0.73999999999999988</c:v>
                </c:pt>
                <c:pt idx="159">
                  <c:v>0.76000000000000012</c:v>
                </c:pt>
                <c:pt idx="160">
                  <c:v>0.78</c:v>
                </c:pt>
                <c:pt idx="161">
                  <c:v>0.8</c:v>
                </c:pt>
                <c:pt idx="162">
                  <c:v>0.82000000000000028</c:v>
                </c:pt>
                <c:pt idx="163">
                  <c:v>0.83999999999999986</c:v>
                </c:pt>
                <c:pt idx="164">
                  <c:v>0.8600000000000001</c:v>
                </c:pt>
                <c:pt idx="165">
                  <c:v>0.87999999999999967</c:v>
                </c:pt>
                <c:pt idx="166">
                  <c:v>0.9</c:v>
                </c:pt>
                <c:pt idx="167">
                  <c:v>0.92000000000000026</c:v>
                </c:pt>
                <c:pt idx="168">
                  <c:v>0.93999999999999984</c:v>
                </c:pt>
                <c:pt idx="169">
                  <c:v>0.96000000000000019</c:v>
                </c:pt>
                <c:pt idx="170">
                  <c:v>0.97999999999999976</c:v>
                </c:pt>
                <c:pt idx="171">
                  <c:v>0.99610894941634243</c:v>
                </c:pt>
                <c:pt idx="172">
                  <c:v>0.99647575157313528</c:v>
                </c:pt>
                <c:pt idx="173">
                  <c:v>0.99680420455990382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0.99760069605329671</c:v>
                </c:pt>
                <c:pt idx="177">
                  <c:v>0.99781454358164601</c:v>
                </c:pt>
                <c:pt idx="178">
                  <c:v>0.99800721891481881</c:v>
                </c:pt>
                <c:pt idx="179">
                  <c:v>0.9981810202627428</c:v>
                </c:pt>
                <c:pt idx="180">
                  <c:v>0.99833797531873991</c:v>
                </c:pt>
                <c:pt idx="181">
                  <c:v>0.99847987545630001</c:v>
                </c:pt>
                <c:pt idx="182">
                  <c:v>0.99860830532417078</c:v>
                </c:pt>
                <c:pt idx="183">
                  <c:v>0.99872466849330321</c:v>
                </c:pt>
                <c:pt idx="184">
                  <c:v>0.99883020971209058</c:v>
                </c:pt>
                <c:pt idx="185">
                  <c:v>0.99892603424418391</c:v>
                </c:pt>
                <c:pt idx="186">
                  <c:v>0.99901312469360182</c:v>
                </c:pt>
                <c:pt idx="187">
                  <c:v>0.99909235566290056</c:v>
                </c:pt>
                <c:pt idx="188">
                  <c:v>0.99916450654015621</c:v>
                </c:pt>
                <c:pt idx="189">
                  <c:v>0.99923027266804754</c:v>
                </c:pt>
                <c:pt idx="190">
                  <c:v>0.99929027511222535</c:v>
                </c:pt>
                <c:pt idx="191">
                  <c:v>0.99934506921543897</c:v>
                </c:pt>
                <c:pt idx="192">
                  <c:v>0.99939515209771101</c:v>
                </c:pt>
                <c:pt idx="193">
                  <c:v>0.99944096924053027</c:v>
                </c:pt>
                <c:pt idx="194">
                  <c:v>0.99948292027396701</c:v>
                </c:pt>
                <c:pt idx="195">
                  <c:v>0.99952136406930836</c:v>
                </c:pt>
                <c:pt idx="196">
                  <c:v>0.99955662322586369</c:v>
                </c:pt>
                <c:pt idx="197">
                  <c:v>0.99958898802861917</c:v>
                </c:pt>
                <c:pt idx="198">
                  <c:v>0.99961871994316354</c:v>
                </c:pt>
                <c:pt idx="199">
                  <c:v>0.99964605470548129</c:v>
                </c:pt>
                <c:pt idx="200">
                  <c:v>0.99967120505662488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88-4754-94AF-FA2AF975962F}"/>
            </c:ext>
          </c:extLst>
        </c:ser>
        <c:ser>
          <c:idx val="3"/>
          <c:order val="3"/>
          <c:tx>
            <c:strRef>
              <c:f>Проверки!$BP$1:$BP$2</c:f>
              <c:strCache>
                <c:ptCount val="2"/>
                <c:pt idx="0">
                  <c:v>Отрицание дизъюнкции</c:v>
                </c:pt>
                <c:pt idx="1">
                  <c:v>⌐А ꓵ ⌐В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Проверки!$BP$3:$BP$203</c:f>
              <c:numCache>
                <c:formatCode>General</c:formatCode>
                <c:ptCount val="201"/>
                <c:pt idx="0">
                  <c:v>0.99847987545630001</c:v>
                </c:pt>
                <c:pt idx="1">
                  <c:v>0.99847987545630001</c:v>
                </c:pt>
                <c:pt idx="2">
                  <c:v>0.99833797531873991</c:v>
                </c:pt>
                <c:pt idx="3">
                  <c:v>0.9981810202627428</c:v>
                </c:pt>
                <c:pt idx="4">
                  <c:v>0.99800721891481881</c:v>
                </c:pt>
                <c:pt idx="5">
                  <c:v>0.99781454358164601</c:v>
                </c:pt>
                <c:pt idx="6">
                  <c:v>0.99760069605329671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0.99680420455990382</c:v>
                </c:pt>
                <c:pt idx="10">
                  <c:v>0.99647575157313528</c:v>
                </c:pt>
                <c:pt idx="11">
                  <c:v>0.99610894941634243</c:v>
                </c:pt>
                <c:pt idx="12">
                  <c:v>0.99569878474563012</c:v>
                </c:pt>
                <c:pt idx="13">
                  <c:v>0.99523952024775597</c:v>
                </c:pt>
                <c:pt idx="14">
                  <c:v>0.99472458075640036</c:v>
                </c:pt>
                <c:pt idx="15">
                  <c:v>0.99414642017241939</c:v>
                </c:pt>
                <c:pt idx="16">
                  <c:v>0.99349636579820433</c:v>
                </c:pt>
                <c:pt idx="17">
                  <c:v>0.99276443609212073</c:v>
                </c:pt>
                <c:pt idx="18">
                  <c:v>0.99193912714467081</c:v>
                </c:pt>
                <c:pt idx="19">
                  <c:v>0.99100716236208353</c:v>
                </c:pt>
                <c:pt idx="20">
                  <c:v>0.98995319890573008</c:v>
                </c:pt>
                <c:pt idx="21">
                  <c:v>0.98875948337120134</c:v>
                </c:pt>
                <c:pt idx="22">
                  <c:v>0.98571428571428565</c:v>
                </c:pt>
                <c:pt idx="23">
                  <c:v>0.97142857142857142</c:v>
                </c:pt>
                <c:pt idx="24">
                  <c:v>0.95714285714285718</c:v>
                </c:pt>
                <c:pt idx="25">
                  <c:v>0.94285714285714284</c:v>
                </c:pt>
                <c:pt idx="26">
                  <c:v>0.9285714285714286</c:v>
                </c:pt>
                <c:pt idx="27">
                  <c:v>0.91428571428571426</c:v>
                </c:pt>
                <c:pt idx="28">
                  <c:v>0.9</c:v>
                </c:pt>
                <c:pt idx="29">
                  <c:v>0.88571428571428579</c:v>
                </c:pt>
                <c:pt idx="30">
                  <c:v>0.87142857142857144</c:v>
                </c:pt>
                <c:pt idx="31">
                  <c:v>0.85714285714285721</c:v>
                </c:pt>
                <c:pt idx="32">
                  <c:v>0.84285714285714286</c:v>
                </c:pt>
                <c:pt idx="33">
                  <c:v>0.82857142857142851</c:v>
                </c:pt>
                <c:pt idx="34">
                  <c:v>0.81428571428571428</c:v>
                </c:pt>
                <c:pt idx="35">
                  <c:v>0.8</c:v>
                </c:pt>
                <c:pt idx="36">
                  <c:v>0.7857142857142857</c:v>
                </c:pt>
                <c:pt idx="37">
                  <c:v>0.77142857142857135</c:v>
                </c:pt>
                <c:pt idx="38">
                  <c:v>0.75714285714285712</c:v>
                </c:pt>
                <c:pt idx="39">
                  <c:v>0.74285714285714288</c:v>
                </c:pt>
                <c:pt idx="40">
                  <c:v>0.72857142857142865</c:v>
                </c:pt>
                <c:pt idx="41">
                  <c:v>0.7142857142857143</c:v>
                </c:pt>
                <c:pt idx="42">
                  <c:v>0.70000000000000007</c:v>
                </c:pt>
                <c:pt idx="43">
                  <c:v>0.68571428571428572</c:v>
                </c:pt>
                <c:pt idx="44">
                  <c:v>0.67142857142857149</c:v>
                </c:pt>
                <c:pt idx="45">
                  <c:v>0.65714285714285703</c:v>
                </c:pt>
                <c:pt idx="46">
                  <c:v>0.64285714285714279</c:v>
                </c:pt>
                <c:pt idx="47">
                  <c:v>0.62857142857142856</c:v>
                </c:pt>
                <c:pt idx="48">
                  <c:v>0.61428571428571432</c:v>
                </c:pt>
                <c:pt idx="49">
                  <c:v>0.59636004655220631</c:v>
                </c:pt>
                <c:pt idx="50">
                  <c:v>0.54922525519486731</c:v>
                </c:pt>
                <c:pt idx="51">
                  <c:v>0.5</c:v>
                </c:pt>
                <c:pt idx="52">
                  <c:v>0.44953678080518278</c:v>
                </c:pt>
                <c:pt idx="53">
                  <c:v>0.39882907460439632</c:v>
                </c:pt>
                <c:pt idx="54">
                  <c:v>0.34894215468891399</c:v>
                </c:pt>
                <c:pt idx="55">
                  <c:v>0.30092770179611439</c:v>
                </c:pt>
                <c:pt idx="56">
                  <c:v>0.25573581104122134</c:v>
                </c:pt>
                <c:pt idx="57">
                  <c:v>0.2141395316328174</c:v>
                </c:pt>
                <c:pt idx="58">
                  <c:v>0.17668430848405137</c:v>
                </c:pt>
                <c:pt idx="59">
                  <c:v>0.14366857315728454</c:v>
                </c:pt>
                <c:pt idx="60">
                  <c:v>0.11515453581588064</c:v>
                </c:pt>
                <c:pt idx="61">
                  <c:v>9.10023995450574E-2</c:v>
                </c:pt>
                <c:pt idx="62">
                  <c:v>7.0918245688172177E-2</c:v>
                </c:pt>
                <c:pt idx="63">
                  <c:v>5.4505855875434328E-2</c:v>
                </c:pt>
                <c:pt idx="64">
                  <c:v>4.1314850231964906E-2</c:v>
                </c:pt>
                <c:pt idx="65">
                  <c:v>3.0880490478028322E-2</c:v>
                </c:pt>
                <c:pt idx="66">
                  <c:v>2.2753297866633271E-2</c:v>
                </c:pt>
                <c:pt idx="67">
                  <c:v>1.651870911864961E-2</c:v>
                </c:pt>
                <c:pt idx="68">
                  <c:v>1.1808208140128063E-2</c:v>
                </c:pt>
                <c:pt idx="69">
                  <c:v>8.3038622802200646E-3</c:v>
                </c:pt>
                <c:pt idx="70">
                  <c:v>5.7381934322850991E-3</c:v>
                </c:pt>
                <c:pt idx="71">
                  <c:v>3.8910505836575737E-3</c:v>
                </c:pt>
                <c:pt idx="72">
                  <c:v>2.5847876186418928E-3</c:v>
                </c:pt>
                <c:pt idx="73">
                  <c:v>1.6786898011128537E-3</c:v>
                </c:pt>
                <c:pt idx="74">
                  <c:v>1.0632843364529743E-3</c:v>
                </c:pt>
                <c:pt idx="75">
                  <c:v>6.5493078456113629E-4</c:v>
                </c:pt>
                <c:pt idx="76">
                  <c:v>3.9091320148021413E-4</c:v>
                </c:pt>
                <c:pt idx="77">
                  <c:v>2.2513684105118781E-4</c:v>
                </c:pt>
                <c:pt idx="78">
                  <c:v>1.2445513902581418E-4</c:v>
                </c:pt>
                <c:pt idx="79">
                  <c:v>6.5605695610315706E-5</c:v>
                </c:pt>
                <c:pt idx="80">
                  <c:v>3.2707499672879337E-5</c:v>
                </c:pt>
                <c:pt idx="81">
                  <c:v>1.525855623540906E-5</c:v>
                </c:pt>
                <c:pt idx="82">
                  <c:v>6.5683652119563618E-6</c:v>
                </c:pt>
                <c:pt idx="83">
                  <c:v>2.5599934464493046E-6</c:v>
                </c:pt>
                <c:pt idx="84">
                  <c:v>8.796380507325452E-7</c:v>
                </c:pt>
                <c:pt idx="85">
                  <c:v>2.5628899669172256E-7</c:v>
                </c:pt>
                <c:pt idx="86">
                  <c:v>5.9604641222676946E-8</c:v>
                </c:pt>
                <c:pt idx="87">
                  <c:v>9.9999998282029878E-9</c:v>
                </c:pt>
                <c:pt idx="88">
                  <c:v>1.0011291795564148E-9</c:v>
                </c:pt>
                <c:pt idx="89">
                  <c:v>3.9062530987621358E-11</c:v>
                </c:pt>
                <c:pt idx="90">
                  <c:v>1.5254464358349651E-13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1.9999999999999907E-2</c:v>
                </c:pt>
                <c:pt idx="123">
                  <c:v>3.9999999999999813E-2</c:v>
                </c:pt>
                <c:pt idx="124">
                  <c:v>6.0000000000000164E-2</c:v>
                </c:pt>
                <c:pt idx="125">
                  <c:v>8.0000000000000071E-2</c:v>
                </c:pt>
                <c:pt idx="126">
                  <c:v>9.9999999999999978E-2</c:v>
                </c:pt>
                <c:pt idx="127">
                  <c:v>0.11999999999999988</c:v>
                </c:pt>
                <c:pt idx="128">
                  <c:v>0.1399999999999999</c:v>
                </c:pt>
                <c:pt idx="129">
                  <c:v>0.16000000000000014</c:v>
                </c:pt>
                <c:pt idx="130">
                  <c:v>0.18000000000000005</c:v>
                </c:pt>
                <c:pt idx="131">
                  <c:v>0.19999999999999996</c:v>
                </c:pt>
                <c:pt idx="132">
                  <c:v>0.21999999999999997</c:v>
                </c:pt>
                <c:pt idx="133">
                  <c:v>0.23999999999999988</c:v>
                </c:pt>
                <c:pt idx="134">
                  <c:v>0.26000000000000012</c:v>
                </c:pt>
                <c:pt idx="135">
                  <c:v>0.28000000000000003</c:v>
                </c:pt>
                <c:pt idx="136">
                  <c:v>0.30000000000000004</c:v>
                </c:pt>
                <c:pt idx="137">
                  <c:v>0.31999999999999995</c:v>
                </c:pt>
                <c:pt idx="138">
                  <c:v>0.33999999999999986</c:v>
                </c:pt>
                <c:pt idx="139">
                  <c:v>0.3600000000000001</c:v>
                </c:pt>
                <c:pt idx="140">
                  <c:v>0.38000000000000012</c:v>
                </c:pt>
                <c:pt idx="141">
                  <c:v>0.4</c:v>
                </c:pt>
                <c:pt idx="142">
                  <c:v>0.41999999999999993</c:v>
                </c:pt>
                <c:pt idx="143">
                  <c:v>0.43999999999999984</c:v>
                </c:pt>
                <c:pt idx="144">
                  <c:v>0.46000000000000019</c:v>
                </c:pt>
                <c:pt idx="145">
                  <c:v>0.48000000000000009</c:v>
                </c:pt>
                <c:pt idx="146">
                  <c:v>0.5</c:v>
                </c:pt>
                <c:pt idx="147">
                  <c:v>0.51999999999999991</c:v>
                </c:pt>
                <c:pt idx="148">
                  <c:v>0.53999999999999981</c:v>
                </c:pt>
                <c:pt idx="149">
                  <c:v>0.56000000000000016</c:v>
                </c:pt>
                <c:pt idx="150">
                  <c:v>0.58000000000000007</c:v>
                </c:pt>
                <c:pt idx="151">
                  <c:v>0.6</c:v>
                </c:pt>
                <c:pt idx="152">
                  <c:v>0.61999999999999988</c:v>
                </c:pt>
                <c:pt idx="153">
                  <c:v>0.6399999999999999</c:v>
                </c:pt>
                <c:pt idx="154">
                  <c:v>0.66000000000000014</c:v>
                </c:pt>
                <c:pt idx="155">
                  <c:v>0.68</c:v>
                </c:pt>
                <c:pt idx="156">
                  <c:v>0.7</c:v>
                </c:pt>
                <c:pt idx="157">
                  <c:v>0.72</c:v>
                </c:pt>
                <c:pt idx="158">
                  <c:v>0.73999999999999988</c:v>
                </c:pt>
                <c:pt idx="159">
                  <c:v>0.76000000000000012</c:v>
                </c:pt>
                <c:pt idx="160">
                  <c:v>0.78</c:v>
                </c:pt>
                <c:pt idx="161">
                  <c:v>0.8</c:v>
                </c:pt>
                <c:pt idx="162">
                  <c:v>0.82000000000000028</c:v>
                </c:pt>
                <c:pt idx="163">
                  <c:v>0.83999999999999986</c:v>
                </c:pt>
                <c:pt idx="164">
                  <c:v>0.8600000000000001</c:v>
                </c:pt>
                <c:pt idx="165">
                  <c:v>0.87999999999999967</c:v>
                </c:pt>
                <c:pt idx="166">
                  <c:v>0.9</c:v>
                </c:pt>
                <c:pt idx="167">
                  <c:v>0.92000000000000026</c:v>
                </c:pt>
                <c:pt idx="168">
                  <c:v>0.93999999999999984</c:v>
                </c:pt>
                <c:pt idx="169">
                  <c:v>0.96000000000000019</c:v>
                </c:pt>
                <c:pt idx="170">
                  <c:v>0.97999999999999976</c:v>
                </c:pt>
                <c:pt idx="171">
                  <c:v>0.99610894941634243</c:v>
                </c:pt>
                <c:pt idx="172">
                  <c:v>0.99647575157313528</c:v>
                </c:pt>
                <c:pt idx="173">
                  <c:v>0.99680420455990382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0.99760069605329671</c:v>
                </c:pt>
                <c:pt idx="177">
                  <c:v>0.99781454358164601</c:v>
                </c:pt>
                <c:pt idx="178">
                  <c:v>0.99800721891481881</c:v>
                </c:pt>
                <c:pt idx="179">
                  <c:v>0.9981810202627428</c:v>
                </c:pt>
                <c:pt idx="180">
                  <c:v>0.99833797531873991</c:v>
                </c:pt>
                <c:pt idx="181">
                  <c:v>0.99847987545630001</c:v>
                </c:pt>
                <c:pt idx="182">
                  <c:v>0.99860830532417078</c:v>
                </c:pt>
                <c:pt idx="183">
                  <c:v>0.99872466849330321</c:v>
                </c:pt>
                <c:pt idx="184">
                  <c:v>0.99883020971209058</c:v>
                </c:pt>
                <c:pt idx="185">
                  <c:v>0.99892603424418391</c:v>
                </c:pt>
                <c:pt idx="186">
                  <c:v>0.99901312469360182</c:v>
                </c:pt>
                <c:pt idx="187">
                  <c:v>0.99909235566290056</c:v>
                </c:pt>
                <c:pt idx="188">
                  <c:v>0.99916450654015621</c:v>
                </c:pt>
                <c:pt idx="189">
                  <c:v>0.99923027266804754</c:v>
                </c:pt>
                <c:pt idx="190">
                  <c:v>0.99929027511222535</c:v>
                </c:pt>
                <c:pt idx="191">
                  <c:v>0.99934506921543897</c:v>
                </c:pt>
                <c:pt idx="192">
                  <c:v>0.99939515209771101</c:v>
                </c:pt>
                <c:pt idx="193">
                  <c:v>0.99944096924053027</c:v>
                </c:pt>
                <c:pt idx="194">
                  <c:v>0.99948292027396701</c:v>
                </c:pt>
                <c:pt idx="195">
                  <c:v>0.99952136406930836</c:v>
                </c:pt>
                <c:pt idx="196">
                  <c:v>0.99955662322586369</c:v>
                </c:pt>
                <c:pt idx="197">
                  <c:v>0.99958898802861917</c:v>
                </c:pt>
                <c:pt idx="198">
                  <c:v>0.99961871994316354</c:v>
                </c:pt>
                <c:pt idx="199">
                  <c:v>0.99964605470548129</c:v>
                </c:pt>
                <c:pt idx="200">
                  <c:v>0.99967120505662488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488-4754-94AF-FA2AF9759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95377024"/>
        <c:axId val="3774171"/>
      </c:lineChart>
      <c:catAx>
        <c:axId val="953770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774171"/>
        <c:crosses val="autoZero"/>
        <c:auto val="1"/>
        <c:lblAlgn val="ctr"/>
        <c:lblOffset val="100"/>
        <c:noMultiLvlLbl val="0"/>
      </c:catAx>
      <c:valAx>
        <c:axId val="3774171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95377024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Отрицание конъюнкции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C3-491D-9003-3B472A6D0D22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C3-491D-9003-3B472A6D0D22}"/>
            </c:ext>
          </c:extLst>
        </c:ser>
        <c:ser>
          <c:idx val="2"/>
          <c:order val="2"/>
          <c:tx>
            <c:strRef>
              <c:f>Проверки!$BR$1:$BR$2</c:f>
              <c:strCache>
                <c:ptCount val="2"/>
                <c:pt idx="0">
                  <c:v>Отрицание конъюнкции</c:v>
                </c:pt>
                <c:pt idx="1">
                  <c:v>⌐(А ꓵ В)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Проверки!$BR$3:$BR$203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0.98740544800046925</c:v>
                </c:pt>
                <c:pt idx="23">
                  <c:v>0.98586723741820814</c:v>
                </c:pt>
                <c:pt idx="24">
                  <c:v>0.98411715450350135</c:v>
                </c:pt>
                <c:pt idx="25">
                  <c:v>0.98212301261744805</c:v>
                </c:pt>
                <c:pt idx="26">
                  <c:v>0.97984738012173445</c:v>
                </c:pt>
                <c:pt idx="27">
                  <c:v>0.97724670213336673</c:v>
                </c:pt>
                <c:pt idx="28">
                  <c:v>0.97427028406603333</c:v>
                </c:pt>
                <c:pt idx="29">
                  <c:v>0.97085912216637804</c:v>
                </c:pt>
                <c:pt idx="30">
                  <c:v>0.96694456864480449</c:v>
                </c:pt>
                <c:pt idx="31">
                  <c:v>0.9624468241161801</c:v>
                </c:pt>
                <c:pt idx="32">
                  <c:v>0.9572732593145965</c:v>
                </c:pt>
                <c:pt idx="33">
                  <c:v>0.9513165833805951</c:v>
                </c:pt>
                <c:pt idx="34">
                  <c:v>0.94445290006421301</c:v>
                </c:pt>
                <c:pt idx="35">
                  <c:v>0.93653972933798568</c:v>
                </c:pt>
                <c:pt idx="36">
                  <c:v>0.92741412432866333</c:v>
                </c:pt>
                <c:pt idx="37">
                  <c:v>0.91689108683387877</c:v>
                </c:pt>
                <c:pt idx="38">
                  <c:v>0.9047625834948011</c:v>
                </c:pt>
                <c:pt idx="39">
                  <c:v>0.89079759179554707</c:v>
                </c:pt>
                <c:pt idx="40">
                  <c:v>0.87474375892741785</c:v>
                </c:pt>
                <c:pt idx="41">
                  <c:v>0.85633142684271557</c:v>
                </c:pt>
                <c:pt idx="42">
                  <c:v>0.83528093789089286</c:v>
                </c:pt>
                <c:pt idx="43">
                  <c:v>0.81131423829399574</c:v>
                </c:pt>
                <c:pt idx="44">
                  <c:v>0.78417176151514989</c:v>
                </c:pt>
                <c:pt idx="45">
                  <c:v>0.75363528763805354</c:v>
                </c:pt>
                <c:pt idx="46">
                  <c:v>0.71955680549743828</c:v>
                </c:pt>
                <c:pt idx="47">
                  <c:v>0.68189223831726276</c:v>
                </c:pt>
                <c:pt idx="48">
                  <c:v>0.64073721341817735</c:v>
                </c:pt>
                <c:pt idx="49">
                  <c:v>0.60000000000000009</c:v>
                </c:pt>
                <c:pt idx="50">
                  <c:v>0.58571428571428563</c:v>
                </c:pt>
                <c:pt idx="51">
                  <c:v>0.5714285714285714</c:v>
                </c:pt>
                <c:pt idx="52">
                  <c:v>0.55714285714285716</c:v>
                </c:pt>
                <c:pt idx="53">
                  <c:v>0.54285714285714282</c:v>
                </c:pt>
                <c:pt idx="54">
                  <c:v>0.52857142857142858</c:v>
                </c:pt>
                <c:pt idx="55">
                  <c:v>0.51428571428571423</c:v>
                </c:pt>
                <c:pt idx="56">
                  <c:v>0.5</c:v>
                </c:pt>
                <c:pt idx="57">
                  <c:v>0.48571428571428577</c:v>
                </c:pt>
                <c:pt idx="58">
                  <c:v>0.47142857142857142</c:v>
                </c:pt>
                <c:pt idx="59">
                  <c:v>0.45714285714285718</c:v>
                </c:pt>
                <c:pt idx="60">
                  <c:v>0.44285714285714284</c:v>
                </c:pt>
                <c:pt idx="61">
                  <c:v>0.4285714285714286</c:v>
                </c:pt>
                <c:pt idx="62">
                  <c:v>0.41428571428571437</c:v>
                </c:pt>
                <c:pt idx="63">
                  <c:v>0.4</c:v>
                </c:pt>
                <c:pt idx="64">
                  <c:v>0.38571428571428579</c:v>
                </c:pt>
                <c:pt idx="65">
                  <c:v>0.37142857142857133</c:v>
                </c:pt>
                <c:pt idx="66">
                  <c:v>0.3571428571428571</c:v>
                </c:pt>
                <c:pt idx="67">
                  <c:v>0.34285714285714286</c:v>
                </c:pt>
                <c:pt idx="68">
                  <c:v>0.32857142857142851</c:v>
                </c:pt>
                <c:pt idx="69">
                  <c:v>0.31428571428571428</c:v>
                </c:pt>
                <c:pt idx="70">
                  <c:v>0.29999999999999993</c:v>
                </c:pt>
                <c:pt idx="71">
                  <c:v>0.2857142857142857</c:v>
                </c:pt>
                <c:pt idx="72">
                  <c:v>0.27142857142857146</c:v>
                </c:pt>
                <c:pt idx="73">
                  <c:v>0.25714285714285712</c:v>
                </c:pt>
                <c:pt idx="74">
                  <c:v>0.24285714285714288</c:v>
                </c:pt>
                <c:pt idx="75">
                  <c:v>0.22857142857142854</c:v>
                </c:pt>
                <c:pt idx="76">
                  <c:v>0.2142857142857143</c:v>
                </c:pt>
                <c:pt idx="77">
                  <c:v>0.20000000000000007</c:v>
                </c:pt>
                <c:pt idx="78">
                  <c:v>0.18571428571428572</c:v>
                </c:pt>
                <c:pt idx="79">
                  <c:v>0.17142857142857149</c:v>
                </c:pt>
                <c:pt idx="80">
                  <c:v>0.15714285714285714</c:v>
                </c:pt>
                <c:pt idx="81">
                  <c:v>0.1428571428571429</c:v>
                </c:pt>
                <c:pt idx="82">
                  <c:v>0.12857142857142867</c:v>
                </c:pt>
                <c:pt idx="83">
                  <c:v>0.11428571428571443</c:v>
                </c:pt>
                <c:pt idx="84">
                  <c:v>9.9999999999999867E-2</c:v>
                </c:pt>
                <c:pt idx="85">
                  <c:v>8.5714285714285632E-2</c:v>
                </c:pt>
                <c:pt idx="86">
                  <c:v>7.1428571428571397E-2</c:v>
                </c:pt>
                <c:pt idx="87">
                  <c:v>5.7142857142857162E-2</c:v>
                </c:pt>
                <c:pt idx="88">
                  <c:v>4.2857142857142927E-2</c:v>
                </c:pt>
                <c:pt idx="89">
                  <c:v>2.857142857142847E-2</c:v>
                </c:pt>
                <c:pt idx="90">
                  <c:v>1.4285714285714235E-2</c:v>
                </c:pt>
                <c:pt idx="91">
                  <c:v>0</c:v>
                </c:pt>
                <c:pt idx="92">
                  <c:v>1.5254464358349651E-13</c:v>
                </c:pt>
                <c:pt idx="93">
                  <c:v>3.9062530987621358E-11</c:v>
                </c:pt>
                <c:pt idx="94">
                  <c:v>1.0011291795564148E-9</c:v>
                </c:pt>
                <c:pt idx="95">
                  <c:v>9.9999998282029878E-9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2.5599934464493046E-6</c:v>
                </c:pt>
                <c:pt idx="100">
                  <c:v>6.5683652119563618E-6</c:v>
                </c:pt>
                <c:pt idx="101">
                  <c:v>1.525855623540906E-5</c:v>
                </c:pt>
                <c:pt idx="102">
                  <c:v>3.2707499672879337E-5</c:v>
                </c:pt>
                <c:pt idx="103">
                  <c:v>6.5605695610315706E-5</c:v>
                </c:pt>
                <c:pt idx="104">
                  <c:v>1.2445513902581418E-4</c:v>
                </c:pt>
                <c:pt idx="105">
                  <c:v>2.2513684105118781E-4</c:v>
                </c:pt>
                <c:pt idx="106">
                  <c:v>3.9091320148021413E-4</c:v>
                </c:pt>
                <c:pt idx="107">
                  <c:v>6.5493078456113629E-4</c:v>
                </c:pt>
                <c:pt idx="108">
                  <c:v>1.0632843364529743E-3</c:v>
                </c:pt>
                <c:pt idx="109">
                  <c:v>1.6786898011128537E-3</c:v>
                </c:pt>
                <c:pt idx="110">
                  <c:v>2.5847876186418928E-3</c:v>
                </c:pt>
                <c:pt idx="111">
                  <c:v>3.8910505836575737E-3</c:v>
                </c:pt>
                <c:pt idx="112">
                  <c:v>5.7381934322850991E-3</c:v>
                </c:pt>
                <c:pt idx="113">
                  <c:v>8.3038622802200646E-3</c:v>
                </c:pt>
                <c:pt idx="114">
                  <c:v>1.1808208140128063E-2</c:v>
                </c:pt>
                <c:pt idx="115">
                  <c:v>1.651870911864961E-2</c:v>
                </c:pt>
                <c:pt idx="116">
                  <c:v>2.2753297866633271E-2</c:v>
                </c:pt>
                <c:pt idx="117">
                  <c:v>3.0880490478028322E-2</c:v>
                </c:pt>
                <c:pt idx="118">
                  <c:v>4.1314850231964684E-2</c:v>
                </c:pt>
                <c:pt idx="119">
                  <c:v>5.4505855875434439E-2</c:v>
                </c:pt>
                <c:pt idx="120">
                  <c:v>7.0918245688172177E-2</c:v>
                </c:pt>
                <c:pt idx="121">
                  <c:v>9.10023995450574E-2</c:v>
                </c:pt>
                <c:pt idx="122">
                  <c:v>0.11515453581588064</c:v>
                </c:pt>
                <c:pt idx="123">
                  <c:v>0.14366857315728421</c:v>
                </c:pt>
                <c:pt idx="124">
                  <c:v>0.17668430848405148</c:v>
                </c:pt>
                <c:pt idx="125">
                  <c:v>0.2141395316328174</c:v>
                </c:pt>
                <c:pt idx="126">
                  <c:v>0.25573581104122134</c:v>
                </c:pt>
                <c:pt idx="127">
                  <c:v>0.30092770179611439</c:v>
                </c:pt>
                <c:pt idx="128">
                  <c:v>0.34894215468891354</c:v>
                </c:pt>
                <c:pt idx="129">
                  <c:v>0.39882907460439665</c:v>
                </c:pt>
                <c:pt idx="130">
                  <c:v>0.44953678080518278</c:v>
                </c:pt>
                <c:pt idx="131">
                  <c:v>0.5</c:v>
                </c:pt>
                <c:pt idx="132">
                  <c:v>0.54922525519486731</c:v>
                </c:pt>
                <c:pt idx="133">
                  <c:v>0.59636004655220609</c:v>
                </c:pt>
                <c:pt idx="134">
                  <c:v>0.64073721341817769</c:v>
                </c:pt>
                <c:pt idx="135">
                  <c:v>0.68189223831726276</c:v>
                </c:pt>
                <c:pt idx="136">
                  <c:v>0.71955680549743828</c:v>
                </c:pt>
                <c:pt idx="137">
                  <c:v>0.75363528763805354</c:v>
                </c:pt>
                <c:pt idx="138">
                  <c:v>0.78417176151514956</c:v>
                </c:pt>
                <c:pt idx="139">
                  <c:v>0.81131423829399585</c:v>
                </c:pt>
                <c:pt idx="140">
                  <c:v>0.83528093789089286</c:v>
                </c:pt>
                <c:pt idx="141">
                  <c:v>0.85633142684271557</c:v>
                </c:pt>
                <c:pt idx="142">
                  <c:v>0.87474375892741785</c:v>
                </c:pt>
                <c:pt idx="143">
                  <c:v>0.89079759179554696</c:v>
                </c:pt>
                <c:pt idx="144">
                  <c:v>0.90476258349480121</c:v>
                </c:pt>
                <c:pt idx="145">
                  <c:v>0.91689108683387877</c:v>
                </c:pt>
                <c:pt idx="146">
                  <c:v>0.92741412432866333</c:v>
                </c:pt>
                <c:pt idx="147">
                  <c:v>0.93653972933798568</c:v>
                </c:pt>
                <c:pt idx="148">
                  <c:v>0.94445290006421301</c:v>
                </c:pt>
                <c:pt idx="149">
                  <c:v>0.9513165833805951</c:v>
                </c:pt>
                <c:pt idx="150">
                  <c:v>0.9572732593145965</c:v>
                </c:pt>
                <c:pt idx="151">
                  <c:v>0.9624468241161801</c:v>
                </c:pt>
                <c:pt idx="152">
                  <c:v>0.96694456864480449</c:v>
                </c:pt>
                <c:pt idx="153">
                  <c:v>0.97085912216637804</c:v>
                </c:pt>
                <c:pt idx="154">
                  <c:v>0.97427028406603344</c:v>
                </c:pt>
                <c:pt idx="155">
                  <c:v>0.97724670213336673</c:v>
                </c:pt>
                <c:pt idx="156">
                  <c:v>0.97984738012173445</c:v>
                </c:pt>
                <c:pt idx="157">
                  <c:v>0.98212301261744805</c:v>
                </c:pt>
                <c:pt idx="158">
                  <c:v>0.98411715450350135</c:v>
                </c:pt>
                <c:pt idx="159">
                  <c:v>0.98586723741820814</c:v>
                </c:pt>
                <c:pt idx="160">
                  <c:v>0.98740544800046925</c:v>
                </c:pt>
                <c:pt idx="161">
                  <c:v>0.98875948337120134</c:v>
                </c:pt>
                <c:pt idx="162">
                  <c:v>0.98995319890573008</c:v>
                </c:pt>
                <c:pt idx="163">
                  <c:v>0.99100716236208353</c:v>
                </c:pt>
                <c:pt idx="164">
                  <c:v>0.99193912714467081</c:v>
                </c:pt>
                <c:pt idx="165">
                  <c:v>0.99276443609212073</c:v>
                </c:pt>
                <c:pt idx="166">
                  <c:v>0.99349636579820433</c:v>
                </c:pt>
                <c:pt idx="167">
                  <c:v>0.99414642017241939</c:v>
                </c:pt>
                <c:pt idx="168">
                  <c:v>0.99472458075640036</c:v>
                </c:pt>
                <c:pt idx="169">
                  <c:v>0.99523952024775597</c:v>
                </c:pt>
                <c:pt idx="170">
                  <c:v>0.99569878474563012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C3-491D-9003-3B472A6D0D22}"/>
            </c:ext>
          </c:extLst>
        </c:ser>
        <c:ser>
          <c:idx val="3"/>
          <c:order val="3"/>
          <c:tx>
            <c:strRef>
              <c:f>Проверки!$BS$1:$BS$2</c:f>
              <c:strCache>
                <c:ptCount val="2"/>
                <c:pt idx="0">
                  <c:v>Отрицание конъюнкции</c:v>
                </c:pt>
                <c:pt idx="1">
                  <c:v>⌐А ꓴ ⌐В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Проверки!$BS$3:$BS$203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0.98740544800046925</c:v>
                </c:pt>
                <c:pt idx="23">
                  <c:v>0.98586723741820814</c:v>
                </c:pt>
                <c:pt idx="24">
                  <c:v>0.98411715450350135</c:v>
                </c:pt>
                <c:pt idx="25">
                  <c:v>0.98212301261744805</c:v>
                </c:pt>
                <c:pt idx="26">
                  <c:v>0.97984738012173445</c:v>
                </c:pt>
                <c:pt idx="27">
                  <c:v>0.97724670213336673</c:v>
                </c:pt>
                <c:pt idx="28">
                  <c:v>0.97427028406603333</c:v>
                </c:pt>
                <c:pt idx="29">
                  <c:v>0.97085912216637804</c:v>
                </c:pt>
                <c:pt idx="30">
                  <c:v>0.96694456864480449</c:v>
                </c:pt>
                <c:pt idx="31">
                  <c:v>0.9624468241161801</c:v>
                </c:pt>
                <c:pt idx="32">
                  <c:v>0.9572732593145965</c:v>
                </c:pt>
                <c:pt idx="33">
                  <c:v>0.9513165833805951</c:v>
                </c:pt>
                <c:pt idx="34">
                  <c:v>0.94445290006421301</c:v>
                </c:pt>
                <c:pt idx="35">
                  <c:v>0.93653972933798568</c:v>
                </c:pt>
                <c:pt idx="36">
                  <c:v>0.92741412432866333</c:v>
                </c:pt>
                <c:pt idx="37">
                  <c:v>0.91689108683387877</c:v>
                </c:pt>
                <c:pt idx="38">
                  <c:v>0.9047625834948011</c:v>
                </c:pt>
                <c:pt idx="39">
                  <c:v>0.89079759179554707</c:v>
                </c:pt>
                <c:pt idx="40">
                  <c:v>0.87474375892741785</c:v>
                </c:pt>
                <c:pt idx="41">
                  <c:v>0.85633142684271557</c:v>
                </c:pt>
                <c:pt idx="42">
                  <c:v>0.83528093789089286</c:v>
                </c:pt>
                <c:pt idx="43">
                  <c:v>0.81131423829399574</c:v>
                </c:pt>
                <c:pt idx="44">
                  <c:v>0.78417176151514989</c:v>
                </c:pt>
                <c:pt idx="45">
                  <c:v>0.75363528763805354</c:v>
                </c:pt>
                <c:pt idx="46">
                  <c:v>0.71955680549743828</c:v>
                </c:pt>
                <c:pt idx="47">
                  <c:v>0.68189223831726276</c:v>
                </c:pt>
                <c:pt idx="48">
                  <c:v>0.64073721341817735</c:v>
                </c:pt>
                <c:pt idx="49">
                  <c:v>0.60000000000000009</c:v>
                </c:pt>
                <c:pt idx="50">
                  <c:v>0.58571428571428563</c:v>
                </c:pt>
                <c:pt idx="51">
                  <c:v>0.5714285714285714</c:v>
                </c:pt>
                <c:pt idx="52">
                  <c:v>0.55714285714285716</c:v>
                </c:pt>
                <c:pt idx="53">
                  <c:v>0.54285714285714282</c:v>
                </c:pt>
                <c:pt idx="54">
                  <c:v>0.52857142857142858</c:v>
                </c:pt>
                <c:pt idx="55">
                  <c:v>0.51428571428571423</c:v>
                </c:pt>
                <c:pt idx="56">
                  <c:v>0.5</c:v>
                </c:pt>
                <c:pt idx="57">
                  <c:v>0.48571428571428577</c:v>
                </c:pt>
                <c:pt idx="58">
                  <c:v>0.47142857142857142</c:v>
                </c:pt>
                <c:pt idx="59">
                  <c:v>0.45714285714285718</c:v>
                </c:pt>
                <c:pt idx="60">
                  <c:v>0.44285714285714284</c:v>
                </c:pt>
                <c:pt idx="61">
                  <c:v>0.4285714285714286</c:v>
                </c:pt>
                <c:pt idx="62">
                  <c:v>0.41428571428571437</c:v>
                </c:pt>
                <c:pt idx="63">
                  <c:v>0.4</c:v>
                </c:pt>
                <c:pt idx="64">
                  <c:v>0.38571428571428579</c:v>
                </c:pt>
                <c:pt idx="65">
                  <c:v>0.37142857142857133</c:v>
                </c:pt>
                <c:pt idx="66">
                  <c:v>0.3571428571428571</c:v>
                </c:pt>
                <c:pt idx="67">
                  <c:v>0.34285714285714286</c:v>
                </c:pt>
                <c:pt idx="68">
                  <c:v>0.32857142857142851</c:v>
                </c:pt>
                <c:pt idx="69">
                  <c:v>0.31428571428571428</c:v>
                </c:pt>
                <c:pt idx="70">
                  <c:v>0.29999999999999993</c:v>
                </c:pt>
                <c:pt idx="71">
                  <c:v>0.2857142857142857</c:v>
                </c:pt>
                <c:pt idx="72">
                  <c:v>0.27142857142857146</c:v>
                </c:pt>
                <c:pt idx="73">
                  <c:v>0.25714285714285712</c:v>
                </c:pt>
                <c:pt idx="74">
                  <c:v>0.24285714285714288</c:v>
                </c:pt>
                <c:pt idx="75">
                  <c:v>0.22857142857142854</c:v>
                </c:pt>
                <c:pt idx="76">
                  <c:v>0.2142857142857143</c:v>
                </c:pt>
                <c:pt idx="77">
                  <c:v>0.20000000000000007</c:v>
                </c:pt>
                <c:pt idx="78">
                  <c:v>0.18571428571428572</c:v>
                </c:pt>
                <c:pt idx="79">
                  <c:v>0.17142857142857149</c:v>
                </c:pt>
                <c:pt idx="80">
                  <c:v>0.15714285714285714</c:v>
                </c:pt>
                <c:pt idx="81">
                  <c:v>0.1428571428571429</c:v>
                </c:pt>
                <c:pt idx="82">
                  <c:v>0.12857142857142867</c:v>
                </c:pt>
                <c:pt idx="83">
                  <c:v>0.11428571428571443</c:v>
                </c:pt>
                <c:pt idx="84">
                  <c:v>9.9999999999999867E-2</c:v>
                </c:pt>
                <c:pt idx="85">
                  <c:v>8.5714285714285632E-2</c:v>
                </c:pt>
                <c:pt idx="86">
                  <c:v>7.1428571428571397E-2</c:v>
                </c:pt>
                <c:pt idx="87">
                  <c:v>5.7142857142857162E-2</c:v>
                </c:pt>
                <c:pt idx="88">
                  <c:v>4.2857142857142927E-2</c:v>
                </c:pt>
                <c:pt idx="89">
                  <c:v>2.857142857142847E-2</c:v>
                </c:pt>
                <c:pt idx="90">
                  <c:v>1.4285714285714235E-2</c:v>
                </c:pt>
                <c:pt idx="91">
                  <c:v>0</c:v>
                </c:pt>
                <c:pt idx="92">
                  <c:v>1.5254464358349651E-13</c:v>
                </c:pt>
                <c:pt idx="93">
                  <c:v>3.9062530987621358E-11</c:v>
                </c:pt>
                <c:pt idx="94">
                  <c:v>1.0011291795564148E-9</c:v>
                </c:pt>
                <c:pt idx="95">
                  <c:v>9.9999998282029878E-9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2.5599934464493046E-6</c:v>
                </c:pt>
                <c:pt idx="100">
                  <c:v>6.5683652119563618E-6</c:v>
                </c:pt>
                <c:pt idx="101">
                  <c:v>1.525855623540906E-5</c:v>
                </c:pt>
                <c:pt idx="102">
                  <c:v>3.2707499672879337E-5</c:v>
                </c:pt>
                <c:pt idx="103">
                  <c:v>6.5605695610315706E-5</c:v>
                </c:pt>
                <c:pt idx="104">
                  <c:v>1.2445513902581418E-4</c:v>
                </c:pt>
                <c:pt idx="105">
                  <c:v>2.2513684105118781E-4</c:v>
                </c:pt>
                <c:pt idx="106">
                  <c:v>3.9091320148021413E-4</c:v>
                </c:pt>
                <c:pt idx="107">
                  <c:v>6.5493078456113629E-4</c:v>
                </c:pt>
                <c:pt idx="108">
                  <c:v>1.0632843364529743E-3</c:v>
                </c:pt>
                <c:pt idx="109">
                  <c:v>1.6786898011128537E-3</c:v>
                </c:pt>
                <c:pt idx="110">
                  <c:v>2.5847876186418928E-3</c:v>
                </c:pt>
                <c:pt idx="111">
                  <c:v>3.8910505836575737E-3</c:v>
                </c:pt>
                <c:pt idx="112">
                  <c:v>5.7381934322850991E-3</c:v>
                </c:pt>
                <c:pt idx="113">
                  <c:v>8.3038622802200646E-3</c:v>
                </c:pt>
                <c:pt idx="114">
                  <c:v>1.1808208140128063E-2</c:v>
                </c:pt>
                <c:pt idx="115">
                  <c:v>1.651870911864961E-2</c:v>
                </c:pt>
                <c:pt idx="116">
                  <c:v>2.2753297866633271E-2</c:v>
                </c:pt>
                <c:pt idx="117">
                  <c:v>3.0880490478028322E-2</c:v>
                </c:pt>
                <c:pt idx="118">
                  <c:v>4.1314850231964684E-2</c:v>
                </c:pt>
                <c:pt idx="119">
                  <c:v>5.4505855875434439E-2</c:v>
                </c:pt>
                <c:pt idx="120">
                  <c:v>7.0918245688172177E-2</c:v>
                </c:pt>
                <c:pt idx="121">
                  <c:v>9.10023995450574E-2</c:v>
                </c:pt>
                <c:pt idx="122">
                  <c:v>0.11515453581588064</c:v>
                </c:pt>
                <c:pt idx="123">
                  <c:v>0.14366857315728421</c:v>
                </c:pt>
                <c:pt idx="124">
                  <c:v>0.17668430848405148</c:v>
                </c:pt>
                <c:pt idx="125">
                  <c:v>0.2141395316328174</c:v>
                </c:pt>
                <c:pt idx="126">
                  <c:v>0.25573581104122134</c:v>
                </c:pt>
                <c:pt idx="127">
                  <c:v>0.30092770179611439</c:v>
                </c:pt>
                <c:pt idx="128">
                  <c:v>0.34894215468891354</c:v>
                </c:pt>
                <c:pt idx="129">
                  <c:v>0.39882907460439665</c:v>
                </c:pt>
                <c:pt idx="130">
                  <c:v>0.44953678080518278</c:v>
                </c:pt>
                <c:pt idx="131">
                  <c:v>0.5</c:v>
                </c:pt>
                <c:pt idx="132">
                  <c:v>0.54922525519486731</c:v>
                </c:pt>
                <c:pt idx="133">
                  <c:v>0.59636004655220609</c:v>
                </c:pt>
                <c:pt idx="134">
                  <c:v>0.64073721341817769</c:v>
                </c:pt>
                <c:pt idx="135">
                  <c:v>0.68189223831726276</c:v>
                </c:pt>
                <c:pt idx="136">
                  <c:v>0.71955680549743828</c:v>
                </c:pt>
                <c:pt idx="137">
                  <c:v>0.75363528763805354</c:v>
                </c:pt>
                <c:pt idx="138">
                  <c:v>0.78417176151514956</c:v>
                </c:pt>
                <c:pt idx="139">
                  <c:v>0.81131423829399585</c:v>
                </c:pt>
                <c:pt idx="140">
                  <c:v>0.83528093789089286</c:v>
                </c:pt>
                <c:pt idx="141">
                  <c:v>0.85633142684271557</c:v>
                </c:pt>
                <c:pt idx="142">
                  <c:v>0.87474375892741785</c:v>
                </c:pt>
                <c:pt idx="143">
                  <c:v>0.89079759179554696</c:v>
                </c:pt>
                <c:pt idx="144">
                  <c:v>0.90476258349480121</c:v>
                </c:pt>
                <c:pt idx="145">
                  <c:v>0.91689108683387877</c:v>
                </c:pt>
                <c:pt idx="146">
                  <c:v>0.92741412432866333</c:v>
                </c:pt>
                <c:pt idx="147">
                  <c:v>0.93653972933798568</c:v>
                </c:pt>
                <c:pt idx="148">
                  <c:v>0.94445290006421301</c:v>
                </c:pt>
                <c:pt idx="149">
                  <c:v>0.9513165833805951</c:v>
                </c:pt>
                <c:pt idx="150">
                  <c:v>0.9572732593145965</c:v>
                </c:pt>
                <c:pt idx="151">
                  <c:v>0.9624468241161801</c:v>
                </c:pt>
                <c:pt idx="152">
                  <c:v>0.96694456864480449</c:v>
                </c:pt>
                <c:pt idx="153">
                  <c:v>0.97085912216637804</c:v>
                </c:pt>
                <c:pt idx="154">
                  <c:v>0.97427028406603344</c:v>
                </c:pt>
                <c:pt idx="155">
                  <c:v>0.97724670213336673</c:v>
                </c:pt>
                <c:pt idx="156">
                  <c:v>0.97984738012173445</c:v>
                </c:pt>
                <c:pt idx="157">
                  <c:v>0.98212301261744805</c:v>
                </c:pt>
                <c:pt idx="158">
                  <c:v>0.98411715450350135</c:v>
                </c:pt>
                <c:pt idx="159">
                  <c:v>0.98586723741820814</c:v>
                </c:pt>
                <c:pt idx="160">
                  <c:v>0.98740544800046925</c:v>
                </c:pt>
                <c:pt idx="161">
                  <c:v>0.98875948337120134</c:v>
                </c:pt>
                <c:pt idx="162">
                  <c:v>0.98995319890573008</c:v>
                </c:pt>
                <c:pt idx="163">
                  <c:v>0.99100716236208353</c:v>
                </c:pt>
                <c:pt idx="164">
                  <c:v>0.99193912714467081</c:v>
                </c:pt>
                <c:pt idx="165">
                  <c:v>0.99276443609212073</c:v>
                </c:pt>
                <c:pt idx="166">
                  <c:v>0.99349636579820433</c:v>
                </c:pt>
                <c:pt idx="167">
                  <c:v>0.99414642017241939</c:v>
                </c:pt>
                <c:pt idx="168">
                  <c:v>0.99472458075640036</c:v>
                </c:pt>
                <c:pt idx="169">
                  <c:v>0.99523952024775597</c:v>
                </c:pt>
                <c:pt idx="170">
                  <c:v>0.99569878474563012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C3-491D-9003-3B472A6D0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43202940"/>
        <c:axId val="75887623"/>
      </c:lineChart>
      <c:catAx>
        <c:axId val="432029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5887623"/>
        <c:crosses val="autoZero"/>
        <c:auto val="1"/>
        <c:lblAlgn val="ctr"/>
        <c:lblOffset val="100"/>
        <c:noMultiLvlLbl val="0"/>
      </c:catAx>
      <c:valAx>
        <c:axId val="75887623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43202940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Отрицание умножения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E7-4142-9651-DBE3E8D590C3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E7-4142-9651-DBE3E8D590C3}"/>
            </c:ext>
          </c:extLst>
        </c:ser>
        <c:ser>
          <c:idx val="2"/>
          <c:order val="2"/>
          <c:tx>
            <c:strRef>
              <c:f>Проверки!$BU$1:$BU$2</c:f>
              <c:strCache>
                <c:ptCount val="2"/>
                <c:pt idx="0">
                  <c:v>Отрицание умножения</c:v>
                </c:pt>
                <c:pt idx="1">
                  <c:v>⌐(А * В)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Проверки!$BU$3:$BU$203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0.99982007782857818</c:v>
                </c:pt>
                <c:pt idx="23">
                  <c:v>0.99959620678337735</c:v>
                </c:pt>
                <c:pt idx="24">
                  <c:v>0.99931930662157864</c:v>
                </c:pt>
                <c:pt idx="25">
                  <c:v>0.9989784578638542</c:v>
                </c:pt>
                <c:pt idx="26">
                  <c:v>0.99856052715155241</c:v>
                </c:pt>
                <c:pt idx="27">
                  <c:v>0.99804971732571712</c:v>
                </c:pt>
                <c:pt idx="28">
                  <c:v>0.99742702840660336</c:v>
                </c:pt>
                <c:pt idx="29">
                  <c:v>0.99666961396187181</c:v>
                </c:pt>
                <c:pt idx="30">
                  <c:v>0.99575001596861767</c:v>
                </c:pt>
                <c:pt idx="31">
                  <c:v>0.99463526058802576</c:v>
                </c:pt>
                <c:pt idx="32">
                  <c:v>0.99328579789229376</c:v>
                </c:pt>
                <c:pt idx="33">
                  <c:v>0.9916542714366734</c:v>
                </c:pt>
                <c:pt idx="34">
                  <c:v>0.98968411001192524</c:v>
                </c:pt>
                <c:pt idx="35">
                  <c:v>0.98730794586759718</c:v>
                </c:pt>
                <c:pt idx="36">
                  <c:v>0.98444588378471354</c:v>
                </c:pt>
                <c:pt idx="37">
                  <c:v>0.98100367699060087</c:v>
                </c:pt>
                <c:pt idx="38">
                  <c:v>0.97687091313445173</c:v>
                </c:pt>
                <c:pt idx="39">
                  <c:v>0.97191938074742645</c:v>
                </c:pt>
                <c:pt idx="40">
                  <c:v>0.96600187742315624</c:v>
                </c:pt>
                <c:pt idx="41">
                  <c:v>0.95895183624077585</c:v>
                </c:pt>
                <c:pt idx="42">
                  <c:v>0.95058428136726791</c:v>
                </c:pt>
                <c:pt idx="43">
                  <c:v>0.94069876060668434</c:v>
                </c:pt>
                <c:pt idx="44">
                  <c:v>0.92908500735497779</c:v>
                </c:pt>
                <c:pt idx="45">
                  <c:v>0.91553209861876117</c:v>
                </c:pt>
                <c:pt idx="46">
                  <c:v>0.89984171624908504</c:v>
                </c:pt>
                <c:pt idx="47">
                  <c:v>0.88184568851784051</c:v>
                </c:pt>
                <c:pt idx="48">
                  <c:v>0.8614272108898684</c:v>
                </c:pt>
                <c:pt idx="49">
                  <c:v>0.83854401862088257</c:v>
                </c:pt>
                <c:pt idx="50">
                  <c:v>0.81325046286644498</c:v>
                </c:pt>
                <c:pt idx="51">
                  <c:v>0.7857142857142857</c:v>
                </c:pt>
                <c:pt idx="52">
                  <c:v>0.75622343149943816</c:v>
                </c:pt>
                <c:pt idx="53">
                  <c:v>0.72517900553343828</c:v>
                </c:pt>
                <c:pt idx="54">
                  <c:v>0.69307273006763093</c:v>
                </c:pt>
                <c:pt idx="55">
                  <c:v>0.66045059801525552</c:v>
                </c:pt>
                <c:pt idx="56">
                  <c:v>0.62786790552061067</c:v>
                </c:pt>
                <c:pt idx="57">
                  <c:v>0.5958431876968775</c:v>
                </c:pt>
                <c:pt idx="58">
                  <c:v>0.56481884877014144</c:v>
                </c:pt>
                <c:pt idx="59">
                  <c:v>0.53513436828538308</c:v>
                </c:pt>
                <c:pt idx="60">
                  <c:v>0.50701466995456212</c:v>
                </c:pt>
                <c:pt idx="61">
                  <c:v>0.48057279974003286</c:v>
                </c:pt>
                <c:pt idx="62">
                  <c:v>0.45582354390307234</c:v>
                </c:pt>
                <c:pt idx="63">
                  <c:v>0.4327035135252606</c:v>
                </c:pt>
                <c:pt idx="64">
                  <c:v>0.41109340799963567</c:v>
                </c:pt>
                <c:pt idx="65">
                  <c:v>0.39083916544333197</c:v>
                </c:pt>
                <c:pt idx="66">
                  <c:v>0.37176997719997851</c:v>
                </c:pt>
                <c:pt idx="67">
                  <c:v>0.35371229456368403</c:v>
                </c:pt>
                <c:pt idx="68">
                  <c:v>0.33649979689408593</c:v>
                </c:pt>
                <c:pt idx="69">
                  <c:v>0.31997979127786513</c:v>
                </c:pt>
                <c:pt idx="70">
                  <c:v>0.30401673540259955</c:v>
                </c:pt>
                <c:pt idx="71">
                  <c:v>0.28849360755975539</c:v>
                </c:pt>
                <c:pt idx="72">
                  <c:v>0.27331177383643912</c:v>
                </c:pt>
                <c:pt idx="73">
                  <c:v>0.25838988385225525</c:v>
                </c:pt>
                <c:pt idx="74">
                  <c:v>0.24366220099760016</c:v>
                </c:pt>
                <c:pt idx="75">
                  <c:v>0.22907666089094714</c:v>
                </c:pt>
                <c:pt idx="76">
                  <c:v>0.21459286037259162</c:v>
                </c:pt>
                <c:pt idx="77">
                  <c:v>0.20018010947284104</c:v>
                </c:pt>
                <c:pt idx="78">
                  <c:v>0.18581562775606386</c:v>
                </c:pt>
                <c:pt idx="79">
                  <c:v>0.17148293043350571</c:v>
                </c:pt>
                <c:pt idx="80">
                  <c:v>0.15717042489258137</c:v>
                </c:pt>
                <c:pt idx="81">
                  <c:v>0.14287022161963037</c:v>
                </c:pt>
                <c:pt idx="82">
                  <c:v>0.12857715243254197</c:v>
                </c:pt>
                <c:pt idx="83">
                  <c:v>0.11428798170848131</c:v>
                </c:pt>
                <c:pt idx="84">
                  <c:v>0.10000079167424558</c:v>
                </c:pt>
                <c:pt idx="85">
                  <c:v>8.5714520035654052E-2</c:v>
                </c:pt>
                <c:pt idx="86">
                  <c:v>7.1428626775738246E-2</c:v>
                </c:pt>
                <c:pt idx="87">
                  <c:v>5.7142866571428419E-2</c:v>
                </c:pt>
                <c:pt idx="88">
                  <c:v>4.2857143815366538E-2</c:v>
                </c:pt>
                <c:pt idx="89">
                  <c:v>2.8571428609374894E-2</c:v>
                </c:pt>
                <c:pt idx="90">
                  <c:v>1.4285714285864559E-2</c:v>
                </c:pt>
                <c:pt idx="91">
                  <c:v>0</c:v>
                </c:pt>
                <c:pt idx="92">
                  <c:v>1.5254464358349651E-13</c:v>
                </c:pt>
                <c:pt idx="93">
                  <c:v>3.9062530987621358E-11</c:v>
                </c:pt>
                <c:pt idx="94">
                  <c:v>1.0011291795564148E-9</c:v>
                </c:pt>
                <c:pt idx="95">
                  <c:v>9.9999998282029878E-9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2.5599934464493046E-6</c:v>
                </c:pt>
                <c:pt idx="100">
                  <c:v>6.5683652119563618E-6</c:v>
                </c:pt>
                <c:pt idx="101">
                  <c:v>1.525855623540906E-5</c:v>
                </c:pt>
                <c:pt idx="102">
                  <c:v>3.2707499672879337E-5</c:v>
                </c:pt>
                <c:pt idx="103">
                  <c:v>6.5605695610315706E-5</c:v>
                </c:pt>
                <c:pt idx="104">
                  <c:v>1.2445513902581418E-4</c:v>
                </c:pt>
                <c:pt idx="105">
                  <c:v>2.2513684105118781E-4</c:v>
                </c:pt>
                <c:pt idx="106">
                  <c:v>3.9091320148021413E-4</c:v>
                </c:pt>
                <c:pt idx="107">
                  <c:v>6.5493078456113629E-4</c:v>
                </c:pt>
                <c:pt idx="108">
                  <c:v>1.0632843364529743E-3</c:v>
                </c:pt>
                <c:pt idx="109">
                  <c:v>1.6786898011128537E-3</c:v>
                </c:pt>
                <c:pt idx="110">
                  <c:v>2.5847876186418928E-3</c:v>
                </c:pt>
                <c:pt idx="111">
                  <c:v>3.8910505836575737E-3</c:v>
                </c:pt>
                <c:pt idx="112">
                  <c:v>5.7381934322850991E-3</c:v>
                </c:pt>
                <c:pt idx="113">
                  <c:v>8.3038622802200646E-3</c:v>
                </c:pt>
                <c:pt idx="114">
                  <c:v>1.1808208140128063E-2</c:v>
                </c:pt>
                <c:pt idx="115">
                  <c:v>1.651870911864961E-2</c:v>
                </c:pt>
                <c:pt idx="116">
                  <c:v>2.2753297866633271E-2</c:v>
                </c:pt>
                <c:pt idx="117">
                  <c:v>3.0880490478028322E-2</c:v>
                </c:pt>
                <c:pt idx="118">
                  <c:v>4.1314850231964684E-2</c:v>
                </c:pt>
                <c:pt idx="119">
                  <c:v>5.4505855875434439E-2</c:v>
                </c:pt>
                <c:pt idx="120">
                  <c:v>7.0918245688172177E-2</c:v>
                </c:pt>
                <c:pt idx="121">
                  <c:v>9.10023995450574E-2</c:v>
                </c:pt>
                <c:pt idx="122">
                  <c:v>0.13285144509956293</c:v>
                </c:pt>
                <c:pt idx="123">
                  <c:v>0.17792183023099273</c:v>
                </c:pt>
                <c:pt idx="124">
                  <c:v>0.2260832499750085</c:v>
                </c:pt>
                <c:pt idx="125">
                  <c:v>0.27700836910219206</c:v>
                </c:pt>
                <c:pt idx="126">
                  <c:v>0.33016222993709921</c:v>
                </c:pt>
                <c:pt idx="127">
                  <c:v>0.38481637758058063</c:v>
                </c:pt>
                <c:pt idx="128">
                  <c:v>0.44009025303246563</c:v>
                </c:pt>
                <c:pt idx="129">
                  <c:v>0.4950164226676933</c:v>
                </c:pt>
                <c:pt idx="130">
                  <c:v>0.54862016026024985</c:v>
                </c:pt>
                <c:pt idx="131">
                  <c:v>0.6</c:v>
                </c:pt>
                <c:pt idx="132">
                  <c:v>0.64839569905199657</c:v>
                </c:pt>
                <c:pt idx="133">
                  <c:v>0.69323363537967664</c:v>
                </c:pt>
                <c:pt idx="134">
                  <c:v>0.73414553792945147</c:v>
                </c:pt>
                <c:pt idx="135">
                  <c:v>0.77096241158842915</c:v>
                </c:pt>
                <c:pt idx="136">
                  <c:v>0.80368976384820678</c:v>
                </c:pt>
                <c:pt idx="137">
                  <c:v>0.83247199559387641</c:v>
                </c:pt>
                <c:pt idx="138">
                  <c:v>0.8575533625999987</c:v>
                </c:pt>
                <c:pt idx="139">
                  <c:v>0.8792411125081574</c:v>
                </c:pt>
                <c:pt idx="140">
                  <c:v>0.89787418149235365</c:v>
                </c:pt>
                <c:pt idx="141">
                  <c:v>0.91379885610562939</c:v>
                </c:pt>
                <c:pt idx="142">
                  <c:v>0.92735138017790231</c:v>
                </c:pt>
                <c:pt idx="143">
                  <c:v>0.93884665140550627</c:v>
                </c:pt>
                <c:pt idx="144">
                  <c:v>0.94857179508719258</c:v>
                </c:pt>
                <c:pt idx="145">
                  <c:v>0.95678336515361695</c:v>
                </c:pt>
                <c:pt idx="146">
                  <c:v>0.96370706216433166</c:v>
                </c:pt>
                <c:pt idx="147">
                  <c:v>0.96953907008223317</c:v>
                </c:pt>
                <c:pt idx="148">
                  <c:v>0.97444833402953801</c:v>
                </c:pt>
                <c:pt idx="149">
                  <c:v>0.97857929668746191</c:v>
                </c:pt>
                <c:pt idx="150">
                  <c:v>0.9820547689121305</c:v>
                </c:pt>
                <c:pt idx="151">
                  <c:v>0.98497872964647204</c:v>
                </c:pt>
                <c:pt idx="152">
                  <c:v>0.98743893608502575</c:v>
                </c:pt>
                <c:pt idx="153">
                  <c:v>0.98950928397989613</c:v>
                </c:pt>
                <c:pt idx="154">
                  <c:v>0.99125189658245139</c:v>
                </c:pt>
                <c:pt idx="155">
                  <c:v>0.9927189446826773</c:v>
                </c:pt>
                <c:pt idx="156">
                  <c:v>0.9939542140365204</c:v>
                </c:pt>
                <c:pt idx="157">
                  <c:v>0.99499444353288546</c:v>
                </c:pt>
                <c:pt idx="158">
                  <c:v>0.99587046017091041</c:v>
                </c:pt>
                <c:pt idx="159">
                  <c:v>0.99660813698036999</c:v>
                </c:pt>
                <c:pt idx="160">
                  <c:v>0.99722919856010328</c:v>
                </c:pt>
                <c:pt idx="161">
                  <c:v>0.99775189667424025</c:v>
                </c:pt>
                <c:pt idx="162">
                  <c:v>0.99819157580303142</c:v>
                </c:pt>
                <c:pt idx="163">
                  <c:v>0.99856114597793333</c:v>
                </c:pt>
                <c:pt idx="164">
                  <c:v>0.99887147780025387</c:v>
                </c:pt>
                <c:pt idx="165">
                  <c:v>0.99913173233105446</c:v>
                </c:pt>
                <c:pt idx="166">
                  <c:v>0.99934963657982046</c:v>
                </c:pt>
                <c:pt idx="167">
                  <c:v>0.99953171361379356</c:v>
                </c:pt>
                <c:pt idx="168">
                  <c:v>0.999683474845384</c:v>
                </c:pt>
                <c:pt idx="169">
                  <c:v>0.99980958080991023</c:v>
                </c:pt>
                <c:pt idx="170">
                  <c:v>0.99991397569491258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E7-4142-9651-DBE3E8D590C3}"/>
            </c:ext>
          </c:extLst>
        </c:ser>
        <c:ser>
          <c:idx val="3"/>
          <c:order val="3"/>
          <c:tx>
            <c:strRef>
              <c:f>Проверки!$BV$1:$BV$2</c:f>
              <c:strCache>
                <c:ptCount val="2"/>
                <c:pt idx="0">
                  <c:v>Отрицание умножения</c:v>
                </c:pt>
                <c:pt idx="1">
                  <c:v>⌐А + ⌐В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Проверки!$BV$3:$BV$203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0.99999999999999989</c:v>
                </c:pt>
                <c:pt idx="3">
                  <c:v>1</c:v>
                </c:pt>
                <c:pt idx="4">
                  <c:v>1</c:v>
                </c:pt>
                <c:pt idx="5">
                  <c:v>0.99999999999999989</c:v>
                </c:pt>
                <c:pt idx="6">
                  <c:v>0.99999999999999989</c:v>
                </c:pt>
                <c:pt idx="7">
                  <c:v>1</c:v>
                </c:pt>
                <c:pt idx="8">
                  <c:v>1</c:v>
                </c:pt>
                <c:pt idx="9">
                  <c:v>0.99999999999999989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0.99999999999999989</c:v>
                </c:pt>
                <c:pt idx="16">
                  <c:v>1</c:v>
                </c:pt>
                <c:pt idx="17">
                  <c:v>1</c:v>
                </c:pt>
                <c:pt idx="18">
                  <c:v>0.99999999999999989</c:v>
                </c:pt>
                <c:pt idx="19">
                  <c:v>1</c:v>
                </c:pt>
                <c:pt idx="20">
                  <c:v>0.99999999999999989</c:v>
                </c:pt>
                <c:pt idx="21">
                  <c:v>0.99999999999999989</c:v>
                </c:pt>
                <c:pt idx="22">
                  <c:v>0.99982007782857807</c:v>
                </c:pt>
                <c:pt idx="23">
                  <c:v>0.99959620678337735</c:v>
                </c:pt>
                <c:pt idx="24">
                  <c:v>0.99931930662157864</c:v>
                </c:pt>
                <c:pt idx="25">
                  <c:v>0.9989784578638542</c:v>
                </c:pt>
                <c:pt idx="26">
                  <c:v>0.99856052715155241</c:v>
                </c:pt>
                <c:pt idx="27">
                  <c:v>0.99804971732571712</c:v>
                </c:pt>
                <c:pt idx="28">
                  <c:v>0.99742702840660347</c:v>
                </c:pt>
                <c:pt idx="29">
                  <c:v>0.99666961396187193</c:v>
                </c:pt>
                <c:pt idx="30">
                  <c:v>0.99575001596861756</c:v>
                </c:pt>
                <c:pt idx="31">
                  <c:v>0.99463526058802576</c:v>
                </c:pt>
                <c:pt idx="32">
                  <c:v>0.99328579789229365</c:v>
                </c:pt>
                <c:pt idx="33">
                  <c:v>0.99165427143667328</c:v>
                </c:pt>
                <c:pt idx="34">
                  <c:v>0.98968411001192524</c:v>
                </c:pt>
                <c:pt idx="35">
                  <c:v>0.98730794586759707</c:v>
                </c:pt>
                <c:pt idx="36">
                  <c:v>0.98444588378471365</c:v>
                </c:pt>
                <c:pt idx="37">
                  <c:v>0.98100367699060098</c:v>
                </c:pt>
                <c:pt idx="38">
                  <c:v>0.97687091313445185</c:v>
                </c:pt>
                <c:pt idx="39">
                  <c:v>0.97191938074742634</c:v>
                </c:pt>
                <c:pt idx="40">
                  <c:v>0.96600187742315624</c:v>
                </c:pt>
                <c:pt idx="41">
                  <c:v>0.95895183624077573</c:v>
                </c:pt>
                <c:pt idx="42">
                  <c:v>0.95058428136726791</c:v>
                </c:pt>
                <c:pt idx="43">
                  <c:v>0.94069876060668434</c:v>
                </c:pt>
                <c:pt idx="44">
                  <c:v>0.9290850073549779</c:v>
                </c:pt>
                <c:pt idx="45">
                  <c:v>0.91553209861876106</c:v>
                </c:pt>
                <c:pt idx="46">
                  <c:v>0.89984171624908527</c:v>
                </c:pt>
                <c:pt idx="47">
                  <c:v>0.88184568851784051</c:v>
                </c:pt>
                <c:pt idx="48">
                  <c:v>0.86142721088986851</c:v>
                </c:pt>
                <c:pt idx="49">
                  <c:v>0.83854401862088257</c:v>
                </c:pt>
                <c:pt idx="50">
                  <c:v>0.81325046286644498</c:v>
                </c:pt>
                <c:pt idx="51">
                  <c:v>0.7857142857142857</c:v>
                </c:pt>
                <c:pt idx="52">
                  <c:v>0.75622343149943805</c:v>
                </c:pt>
                <c:pt idx="53">
                  <c:v>0.72517900553343828</c:v>
                </c:pt>
                <c:pt idx="54">
                  <c:v>0.69307273006763093</c:v>
                </c:pt>
                <c:pt idx="55">
                  <c:v>0.66045059801525552</c:v>
                </c:pt>
                <c:pt idx="56">
                  <c:v>0.62786790552061067</c:v>
                </c:pt>
                <c:pt idx="57">
                  <c:v>0.59584318769687761</c:v>
                </c:pt>
                <c:pt idx="58">
                  <c:v>0.56481884877014144</c:v>
                </c:pt>
                <c:pt idx="59">
                  <c:v>0.53513436828538308</c:v>
                </c:pt>
                <c:pt idx="60">
                  <c:v>0.50701466995456201</c:v>
                </c:pt>
                <c:pt idx="61">
                  <c:v>0.48057279974003281</c:v>
                </c:pt>
                <c:pt idx="62">
                  <c:v>0.45582354390307234</c:v>
                </c:pt>
                <c:pt idx="63">
                  <c:v>0.4327035135252606</c:v>
                </c:pt>
                <c:pt idx="64">
                  <c:v>0.41109340799963567</c:v>
                </c:pt>
                <c:pt idx="65">
                  <c:v>0.39083916544333197</c:v>
                </c:pt>
                <c:pt idx="66">
                  <c:v>0.37176997719997851</c:v>
                </c:pt>
                <c:pt idx="67">
                  <c:v>0.35371229456368403</c:v>
                </c:pt>
                <c:pt idx="68">
                  <c:v>0.33649979689408593</c:v>
                </c:pt>
                <c:pt idx="69">
                  <c:v>0.31997979127786519</c:v>
                </c:pt>
                <c:pt idx="70">
                  <c:v>0.30401673540259949</c:v>
                </c:pt>
                <c:pt idx="71">
                  <c:v>0.28849360755975539</c:v>
                </c:pt>
                <c:pt idx="72">
                  <c:v>0.27331177383643912</c:v>
                </c:pt>
                <c:pt idx="73">
                  <c:v>0.25838988385225525</c:v>
                </c:pt>
                <c:pt idx="74">
                  <c:v>0.24366220099760014</c:v>
                </c:pt>
                <c:pt idx="75">
                  <c:v>0.22907666089094714</c:v>
                </c:pt>
                <c:pt idx="76">
                  <c:v>0.21459286037259162</c:v>
                </c:pt>
                <c:pt idx="77">
                  <c:v>0.20018010947284101</c:v>
                </c:pt>
                <c:pt idx="78">
                  <c:v>0.18581562775606389</c:v>
                </c:pt>
                <c:pt idx="79">
                  <c:v>0.17148293043350574</c:v>
                </c:pt>
                <c:pt idx="80">
                  <c:v>0.15717042489258143</c:v>
                </c:pt>
                <c:pt idx="81">
                  <c:v>0.14287022161963039</c:v>
                </c:pt>
                <c:pt idx="82">
                  <c:v>0.12857715243254195</c:v>
                </c:pt>
                <c:pt idx="83">
                  <c:v>0.11428798170848128</c:v>
                </c:pt>
                <c:pt idx="84">
                  <c:v>0.10000079167424553</c:v>
                </c:pt>
                <c:pt idx="85">
                  <c:v>8.5714520035654038E-2</c:v>
                </c:pt>
                <c:pt idx="86">
                  <c:v>7.1428626775738246E-2</c:v>
                </c:pt>
                <c:pt idx="87">
                  <c:v>5.7142866571428426E-2</c:v>
                </c:pt>
                <c:pt idx="88">
                  <c:v>4.2857143815366573E-2</c:v>
                </c:pt>
                <c:pt idx="89">
                  <c:v>2.8571428609374928E-2</c:v>
                </c:pt>
                <c:pt idx="90">
                  <c:v>1.4285714285864601E-2</c:v>
                </c:pt>
                <c:pt idx="91">
                  <c:v>0</c:v>
                </c:pt>
                <c:pt idx="92">
                  <c:v>1.5254464358349651E-13</c:v>
                </c:pt>
                <c:pt idx="93">
                  <c:v>3.9062530987621358E-11</c:v>
                </c:pt>
                <c:pt idx="94">
                  <c:v>1.0011291795564148E-9</c:v>
                </c:pt>
                <c:pt idx="95">
                  <c:v>9.9999998282029878E-9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2.5599934464493046E-6</c:v>
                </c:pt>
                <c:pt idx="100">
                  <c:v>6.5683652119563618E-6</c:v>
                </c:pt>
                <c:pt idx="101">
                  <c:v>1.525855623540906E-5</c:v>
                </c:pt>
                <c:pt idx="102">
                  <c:v>3.2707499672879337E-5</c:v>
                </c:pt>
                <c:pt idx="103">
                  <c:v>6.5605695610315706E-5</c:v>
                </c:pt>
                <c:pt idx="104">
                  <c:v>1.2445513902581418E-4</c:v>
                </c:pt>
                <c:pt idx="105">
                  <c:v>2.2513684105118781E-4</c:v>
                </c:pt>
                <c:pt idx="106">
                  <c:v>3.9091320148021413E-4</c:v>
                </c:pt>
                <c:pt idx="107">
                  <c:v>6.5493078456113629E-4</c:v>
                </c:pt>
                <c:pt idx="108">
                  <c:v>1.0632843364529743E-3</c:v>
                </c:pt>
                <c:pt idx="109">
                  <c:v>1.6786898011128537E-3</c:v>
                </c:pt>
                <c:pt idx="110">
                  <c:v>2.5847876186418928E-3</c:v>
                </c:pt>
                <c:pt idx="111">
                  <c:v>3.8910505836575737E-3</c:v>
                </c:pt>
                <c:pt idx="112">
                  <c:v>5.7381934322850991E-3</c:v>
                </c:pt>
                <c:pt idx="113">
                  <c:v>8.3038622802200646E-3</c:v>
                </c:pt>
                <c:pt idx="114">
                  <c:v>1.1808208140128063E-2</c:v>
                </c:pt>
                <c:pt idx="115">
                  <c:v>1.651870911864961E-2</c:v>
                </c:pt>
                <c:pt idx="116">
                  <c:v>2.2753297866633271E-2</c:v>
                </c:pt>
                <c:pt idx="117">
                  <c:v>3.0880490478028322E-2</c:v>
                </c:pt>
                <c:pt idx="118">
                  <c:v>4.1314850231964684E-2</c:v>
                </c:pt>
                <c:pt idx="119">
                  <c:v>5.4505855875434439E-2</c:v>
                </c:pt>
                <c:pt idx="120">
                  <c:v>7.0918245688172177E-2</c:v>
                </c:pt>
                <c:pt idx="121">
                  <c:v>9.10023995450574E-2</c:v>
                </c:pt>
                <c:pt idx="122">
                  <c:v>0.13285144509956295</c:v>
                </c:pt>
                <c:pt idx="123">
                  <c:v>0.17792183023099267</c:v>
                </c:pt>
                <c:pt idx="124">
                  <c:v>0.22608324997500853</c:v>
                </c:pt>
                <c:pt idx="125">
                  <c:v>0.27700836910219206</c:v>
                </c:pt>
                <c:pt idx="126">
                  <c:v>0.33016222993709921</c:v>
                </c:pt>
                <c:pt idx="127">
                  <c:v>0.38481637758058057</c:v>
                </c:pt>
                <c:pt idx="128">
                  <c:v>0.44009025303246557</c:v>
                </c:pt>
                <c:pt idx="129">
                  <c:v>0.4950164226676933</c:v>
                </c:pt>
                <c:pt idx="130">
                  <c:v>0.54862016026024985</c:v>
                </c:pt>
                <c:pt idx="131">
                  <c:v>0.6</c:v>
                </c:pt>
                <c:pt idx="132">
                  <c:v>0.64839569905199645</c:v>
                </c:pt>
                <c:pt idx="133">
                  <c:v>0.69323363537967664</c:v>
                </c:pt>
                <c:pt idx="134">
                  <c:v>0.73414553792945147</c:v>
                </c:pt>
                <c:pt idx="135">
                  <c:v>0.77096241158842915</c:v>
                </c:pt>
                <c:pt idx="136">
                  <c:v>0.80368976384820667</c:v>
                </c:pt>
                <c:pt idx="137">
                  <c:v>0.83247199559387641</c:v>
                </c:pt>
                <c:pt idx="138">
                  <c:v>0.8575533625999987</c:v>
                </c:pt>
                <c:pt idx="139">
                  <c:v>0.87924111250815717</c:v>
                </c:pt>
                <c:pt idx="140">
                  <c:v>0.89787418149235343</c:v>
                </c:pt>
                <c:pt idx="141">
                  <c:v>0.91379885610562939</c:v>
                </c:pt>
                <c:pt idx="142">
                  <c:v>0.92735138017790231</c:v>
                </c:pt>
                <c:pt idx="143">
                  <c:v>0.93884665140550627</c:v>
                </c:pt>
                <c:pt idx="144">
                  <c:v>0.94857179508719269</c:v>
                </c:pt>
                <c:pt idx="145">
                  <c:v>0.95678336515361695</c:v>
                </c:pt>
                <c:pt idx="146">
                  <c:v>0.96370706216433166</c:v>
                </c:pt>
                <c:pt idx="147">
                  <c:v>0.96953907008223306</c:v>
                </c:pt>
                <c:pt idx="148">
                  <c:v>0.97444833402953801</c:v>
                </c:pt>
                <c:pt idx="149">
                  <c:v>0.97857929668746191</c:v>
                </c:pt>
                <c:pt idx="150">
                  <c:v>0.9820547689121305</c:v>
                </c:pt>
                <c:pt idx="151">
                  <c:v>0.98497872964647215</c:v>
                </c:pt>
                <c:pt idx="152">
                  <c:v>0.98743893608502586</c:v>
                </c:pt>
                <c:pt idx="153">
                  <c:v>0.98950928397989613</c:v>
                </c:pt>
                <c:pt idx="154">
                  <c:v>0.9912518965824515</c:v>
                </c:pt>
                <c:pt idx="155">
                  <c:v>0.99271894468267741</c:v>
                </c:pt>
                <c:pt idx="156">
                  <c:v>0.99395421403652029</c:v>
                </c:pt>
                <c:pt idx="157">
                  <c:v>0.99499444353288546</c:v>
                </c:pt>
                <c:pt idx="158">
                  <c:v>0.9958704601709103</c:v>
                </c:pt>
                <c:pt idx="159">
                  <c:v>0.99660813698036999</c:v>
                </c:pt>
                <c:pt idx="160">
                  <c:v>0.99722919856010328</c:v>
                </c:pt>
                <c:pt idx="161">
                  <c:v>0.99775189667424036</c:v>
                </c:pt>
                <c:pt idx="162">
                  <c:v>0.99819157580303131</c:v>
                </c:pt>
                <c:pt idx="163">
                  <c:v>0.99856114597793333</c:v>
                </c:pt>
                <c:pt idx="164">
                  <c:v>0.99887147780025398</c:v>
                </c:pt>
                <c:pt idx="165">
                  <c:v>0.99913173233105435</c:v>
                </c:pt>
                <c:pt idx="166">
                  <c:v>0.99934963657982057</c:v>
                </c:pt>
                <c:pt idx="167">
                  <c:v>0.99953171361379356</c:v>
                </c:pt>
                <c:pt idx="168">
                  <c:v>0.999683474845384</c:v>
                </c:pt>
                <c:pt idx="169">
                  <c:v>0.99980958080991023</c:v>
                </c:pt>
                <c:pt idx="170">
                  <c:v>0.99991397569491247</c:v>
                </c:pt>
                <c:pt idx="171">
                  <c:v>1</c:v>
                </c:pt>
                <c:pt idx="172">
                  <c:v>1</c:v>
                </c:pt>
                <c:pt idx="173">
                  <c:v>0.99999999999999989</c:v>
                </c:pt>
                <c:pt idx="174">
                  <c:v>1</c:v>
                </c:pt>
                <c:pt idx="175">
                  <c:v>1</c:v>
                </c:pt>
                <c:pt idx="176">
                  <c:v>0.99999999999999989</c:v>
                </c:pt>
                <c:pt idx="177">
                  <c:v>0.99999999999999989</c:v>
                </c:pt>
                <c:pt idx="178">
                  <c:v>1</c:v>
                </c:pt>
                <c:pt idx="179">
                  <c:v>1</c:v>
                </c:pt>
                <c:pt idx="180">
                  <c:v>0.99999999999999989</c:v>
                </c:pt>
                <c:pt idx="181">
                  <c:v>1</c:v>
                </c:pt>
                <c:pt idx="182">
                  <c:v>1</c:v>
                </c:pt>
                <c:pt idx="183">
                  <c:v>0.99999999999999989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0.99999999999999989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0.99999999999999989</c:v>
                </c:pt>
                <c:pt idx="198">
                  <c:v>1</c:v>
                </c:pt>
                <c:pt idx="199">
                  <c:v>1</c:v>
                </c:pt>
                <c:pt idx="200">
                  <c:v>0.99999999999999989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5E7-4142-9651-DBE3E8D59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21766722"/>
        <c:axId val="95457746"/>
      </c:lineChart>
      <c:catAx>
        <c:axId val="2176672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95457746"/>
        <c:crosses val="autoZero"/>
        <c:auto val="1"/>
        <c:lblAlgn val="ctr"/>
        <c:lblOffset val="100"/>
        <c:noMultiLvlLbl val="0"/>
      </c:catAx>
      <c:valAx>
        <c:axId val="95457746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21766722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Отрицание сложения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E5-48B6-8E6F-0AE771FAB029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E5-48B6-8E6F-0AE771FAB029}"/>
            </c:ext>
          </c:extLst>
        </c:ser>
        <c:ser>
          <c:idx val="2"/>
          <c:order val="2"/>
          <c:tx>
            <c:strRef>
              <c:f>Проверки!$BX$1:$BX$2</c:f>
              <c:strCache>
                <c:ptCount val="2"/>
                <c:pt idx="0">
                  <c:v>Отрицание сложения</c:v>
                </c:pt>
                <c:pt idx="1">
                  <c:v>⌐(А + В)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Проверки!$BX$3:$BX$203</c:f>
              <c:numCache>
                <c:formatCode>General</c:formatCode>
                <c:ptCount val="201"/>
                <c:pt idx="0">
                  <c:v>0.99847987545630001</c:v>
                </c:pt>
                <c:pt idx="1">
                  <c:v>0.99847987545630001</c:v>
                </c:pt>
                <c:pt idx="2">
                  <c:v>0.99833797531873991</c:v>
                </c:pt>
                <c:pt idx="3">
                  <c:v>0.9981810202627428</c:v>
                </c:pt>
                <c:pt idx="4">
                  <c:v>0.99800721891481881</c:v>
                </c:pt>
                <c:pt idx="5">
                  <c:v>0.99781454358164601</c:v>
                </c:pt>
                <c:pt idx="6">
                  <c:v>0.99760069605329671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0.99680420455990382</c:v>
                </c:pt>
                <c:pt idx="10">
                  <c:v>0.99647575157313528</c:v>
                </c:pt>
                <c:pt idx="11">
                  <c:v>0.99610894941634243</c:v>
                </c:pt>
                <c:pt idx="12">
                  <c:v>0.99569878474563012</c:v>
                </c:pt>
                <c:pt idx="13">
                  <c:v>0.99523952024775597</c:v>
                </c:pt>
                <c:pt idx="14">
                  <c:v>0.99472458075640036</c:v>
                </c:pt>
                <c:pt idx="15">
                  <c:v>0.99414642017241939</c:v>
                </c:pt>
                <c:pt idx="16">
                  <c:v>0.99349636579820433</c:v>
                </c:pt>
                <c:pt idx="17">
                  <c:v>0.99276443609212073</c:v>
                </c:pt>
                <c:pt idx="18">
                  <c:v>0.99193912714467081</c:v>
                </c:pt>
                <c:pt idx="19">
                  <c:v>0.99100716236208353</c:v>
                </c:pt>
                <c:pt idx="20">
                  <c:v>0.98995319890573008</c:v>
                </c:pt>
                <c:pt idx="21">
                  <c:v>0.98875948337120134</c:v>
                </c:pt>
                <c:pt idx="22">
                  <c:v>0.97329965588617684</c:v>
                </c:pt>
                <c:pt idx="23">
                  <c:v>0.95769960206340221</c:v>
                </c:pt>
                <c:pt idx="24">
                  <c:v>0.94194070502477989</c:v>
                </c:pt>
                <c:pt idx="25">
                  <c:v>0.92600169761073681</c:v>
                </c:pt>
                <c:pt idx="26">
                  <c:v>0.90985828154161064</c:v>
                </c:pt>
                <c:pt idx="27">
                  <c:v>0.89348269909336386</c:v>
                </c:pt>
                <c:pt idx="28">
                  <c:v>0.87684325565943</c:v>
                </c:pt>
                <c:pt idx="29">
                  <c:v>0.85990379391879201</c:v>
                </c:pt>
                <c:pt idx="30">
                  <c:v>0.84262312410475826</c:v>
                </c:pt>
                <c:pt idx="31">
                  <c:v>0.82495442067101155</c:v>
                </c:pt>
                <c:pt idx="32">
                  <c:v>0.8068446042794456</c:v>
                </c:pt>
                <c:pt idx="33">
                  <c:v>0.78823374051535022</c:v>
                </c:pt>
                <c:pt idx="34">
                  <c:v>0.76905450433800204</c:v>
                </c:pt>
                <c:pt idx="35">
                  <c:v>0.74923178347038855</c:v>
                </c:pt>
                <c:pt idx="36">
                  <c:v>0.72868252625823549</c:v>
                </c:pt>
                <c:pt idx="37">
                  <c:v>0.70731598127184936</c:v>
                </c:pt>
                <c:pt idx="38">
                  <c:v>0.68503452750320648</c:v>
                </c:pt>
                <c:pt idx="39">
                  <c:v>0.6617353539052635</c:v>
                </c:pt>
                <c:pt idx="40">
                  <c:v>0.63731331007569014</c:v>
                </c:pt>
                <c:pt idx="41">
                  <c:v>0.61166530488765403</c:v>
                </c:pt>
                <c:pt idx="42">
                  <c:v>0.58469665652362512</c:v>
                </c:pt>
                <c:pt idx="43">
                  <c:v>0.55632976340159701</c:v>
                </c:pt>
                <c:pt idx="44">
                  <c:v>0.52651532558874359</c:v>
                </c:pt>
                <c:pt idx="45">
                  <c:v>0.49524604616214951</c:v>
                </c:pt>
                <c:pt idx="46">
                  <c:v>0.46257223210549614</c:v>
                </c:pt>
                <c:pt idx="47">
                  <c:v>0.42861797837085081</c:v>
                </c:pt>
                <c:pt idx="48">
                  <c:v>0.39359571681402317</c:v>
                </c:pt>
                <c:pt idx="49">
                  <c:v>0.35781602793132383</c:v>
                </c:pt>
                <c:pt idx="50">
                  <c:v>0.32168907804270797</c:v>
                </c:pt>
                <c:pt idx="51">
                  <c:v>0.2857142857142857</c:v>
                </c:pt>
                <c:pt idx="52">
                  <c:v>0.25045620644860189</c:v>
                </c:pt>
                <c:pt idx="53">
                  <c:v>0.21650721192810096</c:v>
                </c:pt>
                <c:pt idx="54">
                  <c:v>0.18444085319271175</c:v>
                </c:pt>
                <c:pt idx="55">
                  <c:v>0.15476281806657299</c:v>
                </c:pt>
                <c:pt idx="56">
                  <c:v>0.12786790552061067</c:v>
                </c:pt>
                <c:pt idx="57">
                  <c:v>0.10401062965022567</c:v>
                </c:pt>
                <c:pt idx="58">
                  <c:v>8.3294031142481351E-2</c:v>
                </c:pt>
                <c:pt idx="59">
                  <c:v>6.5677062014758647E-2</c:v>
                </c:pt>
                <c:pt idx="60">
                  <c:v>5.0997008718461467E-2</c:v>
                </c:pt>
                <c:pt idx="61">
                  <c:v>3.9001028376453029E-2</c:v>
                </c:pt>
                <c:pt idx="62">
                  <c:v>2.9380416070814097E-2</c:v>
                </c:pt>
                <c:pt idx="63">
                  <c:v>2.1802342350173642E-2</c:v>
                </c:pt>
                <c:pt idx="64">
                  <c:v>1.593572794661513E-2</c:v>
                </c:pt>
                <c:pt idx="65">
                  <c:v>1.1469896463267681E-2</c:v>
                </c:pt>
                <c:pt idx="66">
                  <c:v>8.1261778095118586E-3</c:v>
                </c:pt>
                <c:pt idx="67">
                  <c:v>5.6635574121085552E-3</c:v>
                </c:pt>
                <c:pt idx="68">
                  <c:v>3.8798398174706428E-3</c:v>
                </c:pt>
                <c:pt idx="69">
                  <c:v>2.6097852880692107E-3</c:v>
                </c:pt>
                <c:pt idx="70">
                  <c:v>1.7214580296855964E-3</c:v>
                </c:pt>
                <c:pt idx="71">
                  <c:v>1.1117287381877672E-3</c:v>
                </c:pt>
                <c:pt idx="72">
                  <c:v>7.0158521077423597E-4</c:v>
                </c:pt>
                <c:pt idx="73">
                  <c:v>4.3166309171460693E-4</c:v>
                </c:pt>
                <c:pt idx="74">
                  <c:v>2.5822619599558116E-4</c:v>
                </c:pt>
                <c:pt idx="75">
                  <c:v>1.496984650424249E-4</c:v>
                </c:pt>
                <c:pt idx="76">
                  <c:v>8.3767114602895099E-5</c:v>
                </c:pt>
                <c:pt idx="77">
                  <c:v>4.5027368210215357E-5</c:v>
                </c:pt>
                <c:pt idx="78">
                  <c:v>2.3113097247673409E-5</c:v>
                </c:pt>
                <c:pt idx="79">
                  <c:v>1.1246690676092186E-5</c:v>
                </c:pt>
                <c:pt idx="80">
                  <c:v>5.1397499487570997E-6</c:v>
                </c:pt>
                <c:pt idx="81">
                  <c:v>2.1797937478362783E-6</c:v>
                </c:pt>
                <c:pt idx="82">
                  <c:v>8.4450409876257737E-7</c:v>
                </c:pt>
                <c:pt idx="83">
                  <c:v>2.9257067957200178E-7</c:v>
                </c:pt>
                <c:pt idx="84">
                  <c:v>8.7963804906721066E-8</c:v>
                </c:pt>
                <c:pt idx="85">
                  <c:v>2.1967628272001605E-8</c:v>
                </c:pt>
                <c:pt idx="86">
                  <c:v>4.2574743730483533E-9</c:v>
                </c:pt>
                <c:pt idx="87">
                  <c:v>5.714284601054942E-10</c:v>
                </c:pt>
                <c:pt idx="88">
                  <c:v>4.2905567987361337E-11</c:v>
                </c:pt>
                <c:pt idx="89">
                  <c:v>1.1161072066556699E-12</c:v>
                </c:pt>
                <c:pt idx="90">
                  <c:v>2.2204460492503131E-15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2.303090716317624E-3</c:v>
                </c:pt>
                <c:pt idx="123">
                  <c:v>5.7467429262912928E-3</c:v>
                </c:pt>
                <c:pt idx="124">
                  <c:v>1.0601058509043026E-2</c:v>
                </c:pt>
                <c:pt idx="125">
                  <c:v>1.713116253062541E-2</c:v>
                </c:pt>
                <c:pt idx="126">
                  <c:v>2.5573581104122223E-2</c:v>
                </c:pt>
                <c:pt idx="127">
                  <c:v>3.6111324215533758E-2</c:v>
                </c:pt>
                <c:pt idx="128">
                  <c:v>4.8851901656447816E-2</c:v>
                </c:pt>
                <c:pt idx="129">
                  <c:v>6.381265193670338E-2</c:v>
                </c:pt>
                <c:pt idx="130">
                  <c:v>8.0916620544932982E-2</c:v>
                </c:pt>
                <c:pt idx="131">
                  <c:v>9.9999999999999978E-2</c:v>
                </c:pt>
                <c:pt idx="132">
                  <c:v>0.12082955614287072</c:v>
                </c:pt>
                <c:pt idx="133">
                  <c:v>0.14312641117252944</c:v>
                </c:pt>
                <c:pt idx="134">
                  <c:v>0.16659167548872622</c:v>
                </c:pt>
                <c:pt idx="135">
                  <c:v>0.19092982672883363</c:v>
                </c:pt>
                <c:pt idx="136">
                  <c:v>0.21586704164923154</c:v>
                </c:pt>
                <c:pt idx="137">
                  <c:v>0.24116329204417708</c:v>
                </c:pt>
                <c:pt idx="138">
                  <c:v>0.26661839891515071</c:v>
                </c:pt>
                <c:pt idx="139">
                  <c:v>0.29207312578583855</c:v>
                </c:pt>
                <c:pt idx="140">
                  <c:v>0.31740675639853932</c:v>
                </c:pt>
                <c:pt idx="141">
                  <c:v>0.34253257073708632</c:v>
                </c:pt>
                <c:pt idx="142">
                  <c:v>0.36739237874951547</c:v>
                </c:pt>
                <c:pt idx="143">
                  <c:v>0.39195094039004053</c:v>
                </c:pt>
                <c:pt idx="144">
                  <c:v>0.41619078840760881</c:v>
                </c:pt>
                <c:pt idx="145">
                  <c:v>0.44010772168026191</c:v>
                </c:pt>
                <c:pt idx="146">
                  <c:v>0.46370706216433166</c:v>
                </c:pt>
                <c:pt idx="147">
                  <c:v>0.48700065925575242</c:v>
                </c:pt>
                <c:pt idx="148">
                  <c:v>0.51000456603467481</c:v>
                </c:pt>
                <c:pt idx="149">
                  <c:v>0.53273728669313347</c:v>
                </c:pt>
                <c:pt idx="150">
                  <c:v>0.55521849040246596</c:v>
                </c:pt>
                <c:pt idx="151">
                  <c:v>0.57746809446970815</c:v>
                </c:pt>
                <c:pt idx="152">
                  <c:v>0.59950563255977873</c:v>
                </c:pt>
                <c:pt idx="153">
                  <c:v>0.62134983818648171</c:v>
                </c:pt>
                <c:pt idx="154">
                  <c:v>0.6430183874835822</c:v>
                </c:pt>
                <c:pt idx="155">
                  <c:v>0.66452775745068937</c:v>
                </c:pt>
                <c:pt idx="156">
                  <c:v>0.68589316608521411</c:v>
                </c:pt>
                <c:pt idx="157">
                  <c:v>0.70712856908456256</c:v>
                </c:pt>
                <c:pt idx="158">
                  <c:v>0.72824669433259093</c:v>
                </c:pt>
                <c:pt idx="159">
                  <c:v>0.74925910043783839</c:v>
                </c:pt>
                <c:pt idx="160">
                  <c:v>0.77017624944036611</c:v>
                </c:pt>
                <c:pt idx="161">
                  <c:v>0.79100758669696103</c:v>
                </c:pt>
                <c:pt idx="162">
                  <c:v>0.81176162310269895</c:v>
                </c:pt>
                <c:pt idx="163">
                  <c:v>0.83244601638415006</c:v>
                </c:pt>
                <c:pt idx="164">
                  <c:v>0.85306764934441703</c:v>
                </c:pt>
                <c:pt idx="165">
                  <c:v>0.87363270376106594</c:v>
                </c:pt>
                <c:pt idx="166">
                  <c:v>0.8941467292183839</c:v>
                </c:pt>
                <c:pt idx="167">
                  <c:v>0.91461470655862609</c:v>
                </c:pt>
                <c:pt idx="168">
                  <c:v>0.93504110591101619</c:v>
                </c:pt>
                <c:pt idx="169">
                  <c:v>0.95542993943784582</c:v>
                </c:pt>
                <c:pt idx="170">
                  <c:v>0.97578480905071729</c:v>
                </c:pt>
                <c:pt idx="171">
                  <c:v>0.99610894941634243</c:v>
                </c:pt>
                <c:pt idx="172">
                  <c:v>0.99647575157313528</c:v>
                </c:pt>
                <c:pt idx="173">
                  <c:v>0.99680420455990382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0.99760069605329671</c:v>
                </c:pt>
                <c:pt idx="177">
                  <c:v>0.99781454358164601</c:v>
                </c:pt>
                <c:pt idx="178">
                  <c:v>0.99800721891481881</c:v>
                </c:pt>
                <c:pt idx="179">
                  <c:v>0.9981810202627428</c:v>
                </c:pt>
                <c:pt idx="180">
                  <c:v>0.99833797531873991</c:v>
                </c:pt>
                <c:pt idx="181">
                  <c:v>0.99847987545630001</c:v>
                </c:pt>
                <c:pt idx="182">
                  <c:v>0.99860830532417078</c:v>
                </c:pt>
                <c:pt idx="183">
                  <c:v>0.99872466849330321</c:v>
                </c:pt>
                <c:pt idx="184">
                  <c:v>0.99883020971209058</c:v>
                </c:pt>
                <c:pt idx="185">
                  <c:v>0.99892603424418391</c:v>
                </c:pt>
                <c:pt idx="186">
                  <c:v>0.99901312469360182</c:v>
                </c:pt>
                <c:pt idx="187">
                  <c:v>0.99909235566290056</c:v>
                </c:pt>
                <c:pt idx="188">
                  <c:v>0.99916450654015621</c:v>
                </c:pt>
                <c:pt idx="189">
                  <c:v>0.99923027266804754</c:v>
                </c:pt>
                <c:pt idx="190">
                  <c:v>0.99929027511222535</c:v>
                </c:pt>
                <c:pt idx="191">
                  <c:v>0.99934506921543897</c:v>
                </c:pt>
                <c:pt idx="192">
                  <c:v>0.99939515209771101</c:v>
                </c:pt>
                <c:pt idx="193">
                  <c:v>0.99944096924053027</c:v>
                </c:pt>
                <c:pt idx="194">
                  <c:v>0.99948292027396701</c:v>
                </c:pt>
                <c:pt idx="195">
                  <c:v>0.99952136406930836</c:v>
                </c:pt>
                <c:pt idx="196">
                  <c:v>0.99955662322586369</c:v>
                </c:pt>
                <c:pt idx="197">
                  <c:v>0.99958898802861917</c:v>
                </c:pt>
                <c:pt idx="198">
                  <c:v>0.99961871994316354</c:v>
                </c:pt>
                <c:pt idx="199">
                  <c:v>0.99964605470548129</c:v>
                </c:pt>
                <c:pt idx="200">
                  <c:v>0.99967120505662488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E5-48B6-8E6F-0AE771FAB029}"/>
            </c:ext>
          </c:extLst>
        </c:ser>
        <c:ser>
          <c:idx val="3"/>
          <c:order val="3"/>
          <c:tx>
            <c:strRef>
              <c:f>Проверки!$BY$1:$BY$2</c:f>
              <c:strCache>
                <c:ptCount val="2"/>
                <c:pt idx="0">
                  <c:v>Отрицание сложения</c:v>
                </c:pt>
                <c:pt idx="1">
                  <c:v>⌐А * ⌐В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Проверки!$BY$3:$BY$203</c:f>
              <c:numCache>
                <c:formatCode>General</c:formatCode>
                <c:ptCount val="201"/>
                <c:pt idx="0">
                  <c:v>0.99847987545630001</c:v>
                </c:pt>
                <c:pt idx="1">
                  <c:v>0.99847987545630001</c:v>
                </c:pt>
                <c:pt idx="2">
                  <c:v>0.99833797531873991</c:v>
                </c:pt>
                <c:pt idx="3">
                  <c:v>0.9981810202627428</c:v>
                </c:pt>
                <c:pt idx="4">
                  <c:v>0.99800721891481881</c:v>
                </c:pt>
                <c:pt idx="5">
                  <c:v>0.99781454358164601</c:v>
                </c:pt>
                <c:pt idx="6">
                  <c:v>0.99760069605329671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0.99680420455990382</c:v>
                </c:pt>
                <c:pt idx="10">
                  <c:v>0.99647575157313528</c:v>
                </c:pt>
                <c:pt idx="11">
                  <c:v>0.99610894941634243</c:v>
                </c:pt>
                <c:pt idx="12">
                  <c:v>0.99569878474563012</c:v>
                </c:pt>
                <c:pt idx="13">
                  <c:v>0.99523952024775597</c:v>
                </c:pt>
                <c:pt idx="14">
                  <c:v>0.99472458075640036</c:v>
                </c:pt>
                <c:pt idx="15">
                  <c:v>0.99414642017241939</c:v>
                </c:pt>
                <c:pt idx="16">
                  <c:v>0.99349636579820433</c:v>
                </c:pt>
                <c:pt idx="17">
                  <c:v>0.99276443609212073</c:v>
                </c:pt>
                <c:pt idx="18">
                  <c:v>0.99193912714467081</c:v>
                </c:pt>
                <c:pt idx="19">
                  <c:v>0.99100716236208353</c:v>
                </c:pt>
                <c:pt idx="20">
                  <c:v>0.98995319890573008</c:v>
                </c:pt>
                <c:pt idx="21">
                  <c:v>0.98875948337120134</c:v>
                </c:pt>
                <c:pt idx="22">
                  <c:v>0.97329965588617673</c:v>
                </c:pt>
                <c:pt idx="23">
                  <c:v>0.95769960206340221</c:v>
                </c:pt>
                <c:pt idx="24">
                  <c:v>0.94194070502477989</c:v>
                </c:pt>
                <c:pt idx="25">
                  <c:v>0.9260016976107367</c:v>
                </c:pt>
                <c:pt idx="26">
                  <c:v>0.90985828154161064</c:v>
                </c:pt>
                <c:pt idx="27">
                  <c:v>0.89348269909336386</c:v>
                </c:pt>
                <c:pt idx="28">
                  <c:v>0.87684325565943</c:v>
                </c:pt>
                <c:pt idx="29">
                  <c:v>0.85990379391879201</c:v>
                </c:pt>
                <c:pt idx="30">
                  <c:v>0.84262312410475826</c:v>
                </c:pt>
                <c:pt idx="31">
                  <c:v>0.82495442067101155</c:v>
                </c:pt>
                <c:pt idx="32">
                  <c:v>0.8068446042794456</c:v>
                </c:pt>
                <c:pt idx="33">
                  <c:v>0.78823374051535022</c:v>
                </c:pt>
                <c:pt idx="34">
                  <c:v>0.76905450433800204</c:v>
                </c:pt>
                <c:pt idx="35">
                  <c:v>0.74923178347038855</c:v>
                </c:pt>
                <c:pt idx="36">
                  <c:v>0.72868252625823549</c:v>
                </c:pt>
                <c:pt idx="37">
                  <c:v>0.70731598127184925</c:v>
                </c:pt>
                <c:pt idx="38">
                  <c:v>0.68503452750320648</c:v>
                </c:pt>
                <c:pt idx="39">
                  <c:v>0.66173535390526361</c:v>
                </c:pt>
                <c:pt idx="40">
                  <c:v>0.63731331007569025</c:v>
                </c:pt>
                <c:pt idx="41">
                  <c:v>0.61166530488765403</c:v>
                </c:pt>
                <c:pt idx="42">
                  <c:v>0.58469665652362501</c:v>
                </c:pt>
                <c:pt idx="43">
                  <c:v>0.55632976340159712</c:v>
                </c:pt>
                <c:pt idx="44">
                  <c:v>0.52651532558874359</c:v>
                </c:pt>
                <c:pt idx="45">
                  <c:v>0.4952460461621494</c:v>
                </c:pt>
                <c:pt idx="46">
                  <c:v>0.46257223210549597</c:v>
                </c:pt>
                <c:pt idx="47">
                  <c:v>0.42861797837085086</c:v>
                </c:pt>
                <c:pt idx="48">
                  <c:v>0.39359571681402328</c:v>
                </c:pt>
                <c:pt idx="49">
                  <c:v>0.35781602793132383</c:v>
                </c:pt>
                <c:pt idx="50">
                  <c:v>0.32168907804270797</c:v>
                </c:pt>
                <c:pt idx="51">
                  <c:v>0.2857142857142857</c:v>
                </c:pt>
                <c:pt idx="52">
                  <c:v>0.25045620644860184</c:v>
                </c:pt>
                <c:pt idx="53">
                  <c:v>0.21650721192810085</c:v>
                </c:pt>
                <c:pt idx="54">
                  <c:v>0.18444085319271167</c:v>
                </c:pt>
                <c:pt idx="55">
                  <c:v>0.1547628180665731</c:v>
                </c:pt>
                <c:pt idx="56">
                  <c:v>0.12786790552061067</c:v>
                </c:pt>
                <c:pt idx="57">
                  <c:v>0.1040106296502256</c:v>
                </c:pt>
                <c:pt idx="58">
                  <c:v>8.3294031142481351E-2</c:v>
                </c:pt>
                <c:pt idx="59">
                  <c:v>6.5677062014758647E-2</c:v>
                </c:pt>
                <c:pt idx="60">
                  <c:v>5.0997008718461426E-2</c:v>
                </c:pt>
                <c:pt idx="61">
                  <c:v>3.9001028376453174E-2</c:v>
                </c:pt>
                <c:pt idx="62">
                  <c:v>2.9380416070814194E-2</c:v>
                </c:pt>
                <c:pt idx="63">
                  <c:v>2.1802342350173733E-2</c:v>
                </c:pt>
                <c:pt idx="64">
                  <c:v>1.5935727946615037E-2</c:v>
                </c:pt>
                <c:pt idx="65">
                  <c:v>1.1469896463267659E-2</c:v>
                </c:pt>
                <c:pt idx="66">
                  <c:v>8.1261778095118812E-3</c:v>
                </c:pt>
                <c:pt idx="67">
                  <c:v>5.6635574121084381E-3</c:v>
                </c:pt>
                <c:pt idx="68">
                  <c:v>3.8798398174706484E-3</c:v>
                </c:pt>
                <c:pt idx="69">
                  <c:v>2.609785288069163E-3</c:v>
                </c:pt>
                <c:pt idx="70">
                  <c:v>1.7214580296855294E-3</c:v>
                </c:pt>
                <c:pt idx="71">
                  <c:v>1.1117287381878782E-3</c:v>
                </c:pt>
                <c:pt idx="72">
                  <c:v>7.0158521077422816E-4</c:v>
                </c:pt>
                <c:pt idx="73">
                  <c:v>4.3166309171473378E-4</c:v>
                </c:pt>
                <c:pt idx="74">
                  <c:v>2.5822619599572233E-4</c:v>
                </c:pt>
                <c:pt idx="75">
                  <c:v>1.4969846504254541E-4</c:v>
                </c:pt>
                <c:pt idx="76">
                  <c:v>8.376711460290304E-5</c:v>
                </c:pt>
                <c:pt idx="77">
                  <c:v>4.5027368210237577E-5</c:v>
                </c:pt>
                <c:pt idx="78">
                  <c:v>2.3113097247651206E-5</c:v>
                </c:pt>
                <c:pt idx="79">
                  <c:v>1.1246690676054125E-5</c:v>
                </c:pt>
                <c:pt idx="80">
                  <c:v>5.139749948595324E-6</c:v>
                </c:pt>
                <c:pt idx="81">
                  <c:v>2.1797937479155805E-6</c:v>
                </c:pt>
                <c:pt idx="82">
                  <c:v>8.4450409868010431E-7</c:v>
                </c:pt>
                <c:pt idx="83">
                  <c:v>2.9257067959420664E-7</c:v>
                </c:pt>
                <c:pt idx="84">
                  <c:v>8.79638050732544E-8</c:v>
                </c:pt>
                <c:pt idx="85">
                  <c:v>2.1967628287861913E-8</c:v>
                </c:pt>
                <c:pt idx="86">
                  <c:v>4.2574743730483516E-9</c:v>
                </c:pt>
                <c:pt idx="87">
                  <c:v>5.7142856161159946E-10</c:v>
                </c:pt>
                <c:pt idx="88">
                  <c:v>4.2905536266703559E-11</c:v>
                </c:pt>
                <c:pt idx="89">
                  <c:v>1.1160723139320349E-12</c:v>
                </c:pt>
                <c:pt idx="90">
                  <c:v>2.1792091940499424E-15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2.3030907163176023E-3</c:v>
                </c:pt>
                <c:pt idx="123">
                  <c:v>5.7467429262913414E-3</c:v>
                </c:pt>
                <c:pt idx="124">
                  <c:v>1.0601058509043118E-2</c:v>
                </c:pt>
                <c:pt idx="125">
                  <c:v>1.7131162530625407E-2</c:v>
                </c:pt>
                <c:pt idx="126">
                  <c:v>2.5573581104122129E-2</c:v>
                </c:pt>
                <c:pt idx="127">
                  <c:v>3.6111324215533695E-2</c:v>
                </c:pt>
                <c:pt idx="128">
                  <c:v>4.8851901656447864E-2</c:v>
                </c:pt>
                <c:pt idx="129">
                  <c:v>6.3812651936703518E-2</c:v>
                </c:pt>
                <c:pt idx="130">
                  <c:v>8.0916620544932927E-2</c:v>
                </c:pt>
                <c:pt idx="131">
                  <c:v>9.9999999999999978E-2</c:v>
                </c:pt>
                <c:pt idx="132">
                  <c:v>0.12082955614287079</c:v>
                </c:pt>
                <c:pt idx="133">
                  <c:v>0.14312641117252939</c:v>
                </c:pt>
                <c:pt idx="134">
                  <c:v>0.16659167548872628</c:v>
                </c:pt>
                <c:pt idx="135">
                  <c:v>0.1909298267288336</c:v>
                </c:pt>
                <c:pt idx="136">
                  <c:v>0.21586704164923151</c:v>
                </c:pt>
                <c:pt idx="137">
                  <c:v>0.24116329204417711</c:v>
                </c:pt>
                <c:pt idx="138">
                  <c:v>0.26661839891515071</c:v>
                </c:pt>
                <c:pt idx="139">
                  <c:v>0.29207312578583861</c:v>
                </c:pt>
                <c:pt idx="140">
                  <c:v>0.31740675639853938</c:v>
                </c:pt>
                <c:pt idx="141">
                  <c:v>0.34253257073708626</c:v>
                </c:pt>
                <c:pt idx="142">
                  <c:v>0.36739237874951541</c:v>
                </c:pt>
                <c:pt idx="143">
                  <c:v>0.39195094039004053</c:v>
                </c:pt>
                <c:pt idx="144">
                  <c:v>0.4161907884076087</c:v>
                </c:pt>
                <c:pt idx="145">
                  <c:v>0.44010772168026191</c:v>
                </c:pt>
                <c:pt idx="146">
                  <c:v>0.46370706216433166</c:v>
                </c:pt>
                <c:pt idx="147">
                  <c:v>0.48700065925575248</c:v>
                </c:pt>
                <c:pt idx="148">
                  <c:v>0.51000456603467481</c:v>
                </c:pt>
                <c:pt idx="149">
                  <c:v>0.53273728669313336</c:v>
                </c:pt>
                <c:pt idx="150">
                  <c:v>0.55521849040246607</c:v>
                </c:pt>
                <c:pt idx="151">
                  <c:v>0.57746809446970804</c:v>
                </c:pt>
                <c:pt idx="152">
                  <c:v>0.59950563255977862</c:v>
                </c:pt>
                <c:pt idx="153">
                  <c:v>0.62134983818648182</c:v>
                </c:pt>
                <c:pt idx="154">
                  <c:v>0.6430183874835822</c:v>
                </c:pt>
                <c:pt idx="155">
                  <c:v>0.66452775745068937</c:v>
                </c:pt>
                <c:pt idx="156">
                  <c:v>0.68589316608521411</c:v>
                </c:pt>
                <c:pt idx="157">
                  <c:v>0.70712856908456256</c:v>
                </c:pt>
                <c:pt idx="158">
                  <c:v>0.72824669433259093</c:v>
                </c:pt>
                <c:pt idx="159">
                  <c:v>0.74925910043783828</c:v>
                </c:pt>
                <c:pt idx="160">
                  <c:v>0.770176249440366</c:v>
                </c:pt>
                <c:pt idx="161">
                  <c:v>0.79100758669696114</c:v>
                </c:pt>
                <c:pt idx="162">
                  <c:v>0.81176162310269895</c:v>
                </c:pt>
                <c:pt idx="163">
                  <c:v>0.83244601638415006</c:v>
                </c:pt>
                <c:pt idx="164">
                  <c:v>0.85306764934441703</c:v>
                </c:pt>
                <c:pt idx="165">
                  <c:v>0.87363270376106594</c:v>
                </c:pt>
                <c:pt idx="166">
                  <c:v>0.8941467292183839</c:v>
                </c:pt>
                <c:pt idx="167">
                  <c:v>0.91461470655862609</c:v>
                </c:pt>
                <c:pt idx="168">
                  <c:v>0.93504110591101619</c:v>
                </c:pt>
                <c:pt idx="169">
                  <c:v>0.95542993943784593</c:v>
                </c:pt>
                <c:pt idx="170">
                  <c:v>0.97578480905071729</c:v>
                </c:pt>
                <c:pt idx="171">
                  <c:v>0.99610894941634243</c:v>
                </c:pt>
                <c:pt idx="172">
                  <c:v>0.99647575157313528</c:v>
                </c:pt>
                <c:pt idx="173">
                  <c:v>0.99680420455990382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0.99760069605329671</c:v>
                </c:pt>
                <c:pt idx="177">
                  <c:v>0.99781454358164601</c:v>
                </c:pt>
                <c:pt idx="178">
                  <c:v>0.99800721891481881</c:v>
                </c:pt>
                <c:pt idx="179">
                  <c:v>0.9981810202627428</c:v>
                </c:pt>
                <c:pt idx="180">
                  <c:v>0.99833797531873991</c:v>
                </c:pt>
                <c:pt idx="181">
                  <c:v>0.99847987545630001</c:v>
                </c:pt>
                <c:pt idx="182">
                  <c:v>0.99860830532417078</c:v>
                </c:pt>
                <c:pt idx="183">
                  <c:v>0.99872466849330321</c:v>
                </c:pt>
                <c:pt idx="184">
                  <c:v>0.99883020971209058</c:v>
                </c:pt>
                <c:pt idx="185">
                  <c:v>0.99892603424418391</c:v>
                </c:pt>
                <c:pt idx="186">
                  <c:v>0.99901312469360182</c:v>
                </c:pt>
                <c:pt idx="187">
                  <c:v>0.99909235566290056</c:v>
                </c:pt>
                <c:pt idx="188">
                  <c:v>0.99916450654015621</c:v>
                </c:pt>
                <c:pt idx="189">
                  <c:v>0.99923027266804754</c:v>
                </c:pt>
                <c:pt idx="190">
                  <c:v>0.99929027511222535</c:v>
                </c:pt>
                <c:pt idx="191">
                  <c:v>0.99934506921543897</c:v>
                </c:pt>
                <c:pt idx="192">
                  <c:v>0.99939515209771101</c:v>
                </c:pt>
                <c:pt idx="193">
                  <c:v>0.99944096924053027</c:v>
                </c:pt>
                <c:pt idx="194">
                  <c:v>0.99948292027396701</c:v>
                </c:pt>
                <c:pt idx="195">
                  <c:v>0.99952136406930836</c:v>
                </c:pt>
                <c:pt idx="196">
                  <c:v>0.99955662322586369</c:v>
                </c:pt>
                <c:pt idx="197">
                  <c:v>0.99958898802861917</c:v>
                </c:pt>
                <c:pt idx="198">
                  <c:v>0.99961871994316354</c:v>
                </c:pt>
                <c:pt idx="199">
                  <c:v>0.99964605470548129</c:v>
                </c:pt>
                <c:pt idx="200">
                  <c:v>0.99967120505662488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6E5-48B6-8E6F-0AE771FAB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3849772"/>
        <c:axId val="53251734"/>
      </c:lineChart>
      <c:catAx>
        <c:axId val="38497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3251734"/>
        <c:crosses val="autoZero"/>
        <c:auto val="1"/>
        <c:lblAlgn val="ctr"/>
        <c:lblOffset val="100"/>
        <c:noMultiLvlLbl val="0"/>
      </c:catAx>
      <c:valAx>
        <c:axId val="53251734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849772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старость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'Возраст и машины'!$B$1</c:f>
              <c:strCache>
                <c:ptCount val="1"/>
                <c:pt idx="0">
                  <c:v>старость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numRef>
              <c:f>'Возраст и машины'!$A$2:$A$102</c:f>
              <c:numCache>
                <c:formatCode>General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</c:numCache>
            </c:numRef>
          </c:cat>
          <c:val>
            <c:numRef>
              <c:f>'Возраст и машины'!$B$2:$B$102</c:f>
              <c:numCache>
                <c:formatCode>General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2.7434842249657062E-3</c:v>
                </c:pt>
                <c:pt idx="20">
                  <c:v>6.8587105624142656E-4</c:v>
                </c:pt>
                <c:pt idx="21">
                  <c:v>0</c:v>
                </c:pt>
                <c:pt idx="22">
                  <c:v>6.8587105624142656E-4</c:v>
                </c:pt>
                <c:pt idx="23">
                  <c:v>2.7434842249657062E-3</c:v>
                </c:pt>
                <c:pt idx="24">
                  <c:v>6.1728395061728392E-3</c:v>
                </c:pt>
                <c:pt idx="25">
                  <c:v>1.0973936899862825E-2</c:v>
                </c:pt>
                <c:pt idx="26">
                  <c:v>1.7146776406035662E-2</c:v>
                </c:pt>
                <c:pt idx="27">
                  <c:v>2.4691358024691357E-2</c:v>
                </c:pt>
                <c:pt idx="28">
                  <c:v>3.3607681755829899E-2</c:v>
                </c:pt>
                <c:pt idx="29">
                  <c:v>4.38957475994513E-2</c:v>
                </c:pt>
                <c:pt idx="30">
                  <c:v>5.5555555555555552E-2</c:v>
                </c:pt>
                <c:pt idx="31">
                  <c:v>6.858710562414265E-2</c:v>
                </c:pt>
                <c:pt idx="32">
                  <c:v>8.2990397805212612E-2</c:v>
                </c:pt>
                <c:pt idx="33">
                  <c:v>9.8765432098765427E-2</c:v>
                </c:pt>
                <c:pt idx="34">
                  <c:v>0.11591220850480108</c:v>
                </c:pt>
                <c:pt idx="35">
                  <c:v>0.1344307270233196</c:v>
                </c:pt>
                <c:pt idx="36">
                  <c:v>0.15432098765432101</c:v>
                </c:pt>
                <c:pt idx="37">
                  <c:v>0.1755829903978052</c:v>
                </c:pt>
                <c:pt idx="38">
                  <c:v>0.19821673525377231</c:v>
                </c:pt>
                <c:pt idx="39">
                  <c:v>0.22222222222222221</c:v>
                </c:pt>
                <c:pt idx="40">
                  <c:v>0.24759945130315503</c:v>
                </c:pt>
                <c:pt idx="41">
                  <c:v>0.2743484224965706</c:v>
                </c:pt>
                <c:pt idx="42">
                  <c:v>0.30246913580246915</c:v>
                </c:pt>
                <c:pt idx="43">
                  <c:v>0.33196159122085045</c:v>
                </c:pt>
                <c:pt idx="44">
                  <c:v>0.36282578875171467</c:v>
                </c:pt>
                <c:pt idx="45">
                  <c:v>0.38936076605077802</c:v>
                </c:pt>
                <c:pt idx="46">
                  <c:v>0.41095956594133487</c:v>
                </c:pt>
                <c:pt idx="47">
                  <c:v>0.43290709503454572</c:v>
                </c:pt>
                <c:pt idx="48">
                  <c:v>0.45512110762641994</c:v>
                </c:pt>
                <c:pt idx="49">
                  <c:v>0.47751517520819992</c:v>
                </c:pt>
                <c:pt idx="50">
                  <c:v>0.5</c:v>
                </c:pt>
                <c:pt idx="51">
                  <c:v>0.52248482479180014</c:v>
                </c:pt>
                <c:pt idx="52">
                  <c:v>0.54487889237358011</c:v>
                </c:pt>
                <c:pt idx="53">
                  <c:v>0.56709290496545428</c:v>
                </c:pt>
                <c:pt idx="54">
                  <c:v>0.58904043405866513</c:v>
                </c:pt>
                <c:pt idx="55">
                  <c:v>0.61063923394922204</c:v>
                </c:pt>
                <c:pt idx="56">
                  <c:v>0.63181241773610164</c:v>
                </c:pt>
                <c:pt idx="57">
                  <c:v>0.6524894621927444</c:v>
                </c:pt>
                <c:pt idx="58">
                  <c:v>0.67260701706776038</c:v>
                </c:pt>
                <c:pt idx="59">
                  <c:v>0.69210950430178819</c:v>
                </c:pt>
                <c:pt idx="60">
                  <c:v>0.71094950262500389</c:v>
                </c:pt>
                <c:pt idx="61">
                  <c:v>0.72908792234930653</c:v>
                </c:pt>
                <c:pt idx="62">
                  <c:v>0.74649398333766215</c:v>
                </c:pt>
                <c:pt idx="63">
                  <c:v>0.76314501572685545</c:v>
                </c:pt>
                <c:pt idx="64">
                  <c:v>0.77902610777981218</c:v>
                </c:pt>
                <c:pt idx="65">
                  <c:v>0.79412962819905253</c:v>
                </c:pt>
                <c:pt idx="66">
                  <c:v>0.80845465143853257</c:v>
                </c:pt>
                <c:pt idx="67">
                  <c:v>0.82200631421375348</c:v>
                </c:pt>
                <c:pt idx="68">
                  <c:v>0.83479512980938542</c:v>
                </c:pt>
                <c:pt idx="69">
                  <c:v>0.84683628423491386</c:v>
                </c:pt>
                <c:pt idx="70">
                  <c:v>0.85814893509951229</c:v>
                </c:pt>
                <c:pt idx="71">
                  <c:v>0.86875553056147659</c:v>
                </c:pt>
                <c:pt idx="72">
                  <c:v>0.87868116210826308</c:v>
                </c:pt>
                <c:pt idx="73">
                  <c:v>0.88795296144300973</c:v>
                </c:pt>
                <c:pt idx="74">
                  <c:v>0.89659954854175039</c:v>
                </c:pt>
                <c:pt idx="75">
                  <c:v>0.91439097041903172</c:v>
                </c:pt>
                <c:pt idx="76">
                  <c:v>0.92870466501925164</c:v>
                </c:pt>
                <c:pt idx="77">
                  <c:v>0.94184812586197986</c:v>
                </c:pt>
                <c:pt idx="78">
                  <c:v>0.95376565906019894</c:v>
                </c:pt>
                <c:pt idx="79">
                  <c:v>0.96440629670853739</c:v>
                </c:pt>
                <c:pt idx="80">
                  <c:v>0.97372415980499716</c:v>
                </c:pt>
                <c:pt idx="81">
                  <c:v>0.98167878767845829</c:v>
                </c:pt>
                <c:pt idx="82">
                  <c:v>0.9882354306130865</c:v>
                </c:pt>
                <c:pt idx="83">
                  <c:v>0.99336530270872747</c:v>
                </c:pt>
                <c:pt idx="84">
                  <c:v>0.99704579240282076</c:v>
                </c:pt>
                <c:pt idx="85">
                  <c:v>0.99926062849949926</c:v>
                </c:pt>
                <c:pt idx="86">
                  <c:v>1</c:v>
                </c:pt>
                <c:pt idx="87">
                  <c:v>0.99926062849949926</c:v>
                </c:pt>
                <c:pt idx="88">
                  <c:v>0.99704579240282076</c:v>
                </c:pt>
                <c:pt idx="89">
                  <c:v>0.99336530270872747</c:v>
                </c:pt>
                <c:pt idx="90">
                  <c:v>0.9882354306130865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21-41C5-AC30-3EF13F623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67637557"/>
        <c:axId val="91562626"/>
      </c:lineChart>
      <c:catAx>
        <c:axId val="6763755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91562626"/>
        <c:crosses val="autoZero"/>
        <c:auto val="1"/>
        <c:lblAlgn val="ctr"/>
        <c:lblOffset val="100"/>
        <c:noMultiLvlLbl val="0"/>
      </c:catAx>
      <c:valAx>
        <c:axId val="91562626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7637557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'Возраст и машины'!$S$1</c:f>
              <c:strCache>
                <c:ptCount val="1"/>
                <c:pt idx="0">
                  <c:v>низкий уровень дохода</c:v>
                </c:pt>
              </c:strCache>
            </c:strRef>
          </c:tx>
          <c:spPr>
            <a:prstGeom prst="rect">
              <a:avLst/>
            </a:prstGeom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latin typeface="Arial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'Возраст и машины'!$S$2:$S$200</c:f>
              <c:numCache>
                <c:formatCode>General</c:formatCode>
                <c:ptCount val="199"/>
                <c:pt idx="0">
                  <c:v>1</c:v>
                </c:pt>
                <c:pt idx="1">
                  <c:v>0.99744897959183676</c:v>
                </c:pt>
                <c:pt idx="2">
                  <c:v>0.98979591836734693</c:v>
                </c:pt>
                <c:pt idx="3">
                  <c:v>0.97704081632653061</c:v>
                </c:pt>
                <c:pt idx="4">
                  <c:v>0.95918367346938771</c:v>
                </c:pt>
                <c:pt idx="5">
                  <c:v>0.93622448979591832</c:v>
                </c:pt>
                <c:pt idx="6">
                  <c:v>0.90816326530612246</c:v>
                </c:pt>
                <c:pt idx="7">
                  <c:v>0.875</c:v>
                </c:pt>
                <c:pt idx="8">
                  <c:v>0.83673469387755106</c:v>
                </c:pt>
                <c:pt idx="9">
                  <c:v>0.79336734693877542</c:v>
                </c:pt>
                <c:pt idx="10">
                  <c:v>0.74489795918367352</c:v>
                </c:pt>
                <c:pt idx="11">
                  <c:v>0.69132653061224492</c:v>
                </c:pt>
                <c:pt idx="12">
                  <c:v>0.63265306122448983</c:v>
                </c:pt>
                <c:pt idx="13">
                  <c:v>0.56887755102040816</c:v>
                </c:pt>
                <c:pt idx="14">
                  <c:v>0.5</c:v>
                </c:pt>
                <c:pt idx="15">
                  <c:v>0.43112244897959184</c:v>
                </c:pt>
                <c:pt idx="16">
                  <c:v>0.36734693877551017</c:v>
                </c:pt>
                <c:pt idx="17">
                  <c:v>0.30867346938775508</c:v>
                </c:pt>
                <c:pt idx="18">
                  <c:v>0.25510204081632654</c:v>
                </c:pt>
                <c:pt idx="19">
                  <c:v>0.20663265306122452</c:v>
                </c:pt>
                <c:pt idx="20">
                  <c:v>0.16326530612244897</c:v>
                </c:pt>
                <c:pt idx="21">
                  <c:v>0.125</c:v>
                </c:pt>
                <c:pt idx="22">
                  <c:v>9.1836734693877542E-2</c:v>
                </c:pt>
                <c:pt idx="23">
                  <c:v>6.3775510204081634E-2</c:v>
                </c:pt>
                <c:pt idx="24">
                  <c:v>4.0816326530612242E-2</c:v>
                </c:pt>
                <c:pt idx="25">
                  <c:v>2.2959183673469385E-2</c:v>
                </c:pt>
                <c:pt idx="26">
                  <c:v>1.020408163265306E-2</c:v>
                </c:pt>
                <c:pt idx="27">
                  <c:v>2.5510204081632651E-3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A5-4986-A145-BF8BC8BCE161}"/>
            </c:ext>
          </c:extLst>
        </c:ser>
        <c:ser>
          <c:idx val="1"/>
          <c:order val="1"/>
          <c:tx>
            <c:strRef>
              <c:f>'Возраст и машины'!$T$1</c:f>
              <c:strCache>
                <c:ptCount val="1"/>
                <c:pt idx="0">
                  <c:v>средний уровень дохода</c:v>
                </c:pt>
              </c:strCache>
            </c:strRef>
          </c:tx>
          <c:spPr>
            <a:prstGeom prst="rect">
              <a:avLst/>
            </a:prstGeom>
            <a:ln w="28800">
              <a:solidFill>
                <a:srgbClr val="FF420E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latin typeface="Arial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'Возраст и машины'!$T$2:$T$200</c:f>
              <c:numCache>
                <c:formatCode>General</c:formatCode>
                <c:ptCount val="199"/>
                <c:pt idx="0">
                  <c:v>0.10692785577570815</c:v>
                </c:pt>
                <c:pt idx="1">
                  <c:v>0.11272010747509996</c:v>
                </c:pt>
                <c:pt idx="2">
                  <c:v>0.11887770530365456</c:v>
                </c:pt>
                <c:pt idx="3">
                  <c:v>0.12542487062498087</c:v>
                </c:pt>
                <c:pt idx="4">
                  <c:v>0.13238720610040242</c:v>
                </c:pt>
                <c:pt idx="5">
                  <c:v>0.13979170271809133</c:v>
                </c:pt>
                <c:pt idx="6">
                  <c:v>0.14766672727155261</c:v>
                </c:pt>
                <c:pt idx="7">
                  <c:v>0.15604198529048285</c:v>
                </c:pt>
                <c:pt idx="8">
                  <c:v>0.16494845360824742</c:v>
                </c:pt>
                <c:pt idx="9">
                  <c:v>0.17441827587398034</c:v>
                </c:pt>
                <c:pt idx="10">
                  <c:v>0.18448461340672748</c:v>
                </c:pt>
                <c:pt idx="11">
                  <c:v>0.19518144288034134</c:v>
                </c:pt>
                <c:pt idx="12">
                  <c:v>0.20654329147389297</c:v>
                </c:pt>
                <c:pt idx="13">
                  <c:v>0.21860489939691519</c:v>
                </c:pt>
                <c:pt idx="14">
                  <c:v>0.23140079920051021</c:v>
                </c:pt>
                <c:pt idx="15">
                  <c:v>0.24496480114168909</c:v>
                </c:pt>
                <c:pt idx="16">
                  <c:v>0.25932937423821995</c:v>
                </c:pt>
                <c:pt idx="17">
                  <c:v>0.2745249137257203</c:v>
                </c:pt>
                <c:pt idx="18">
                  <c:v>0.29057888762769579</c:v>
                </c:pt>
                <c:pt idx="19">
                  <c:v>0.30751485831312958</c:v>
                </c:pt>
                <c:pt idx="20">
                  <c:v>0.32535137948984905</c:v>
                </c:pt>
                <c:pt idx="21">
                  <c:v>0.34410077528861782</c:v>
                </c:pt>
                <c:pt idx="22">
                  <c:v>0.36376781609718067</c:v>
                </c:pt>
                <c:pt idx="23">
                  <c:v>0.38434831566106786</c:v>
                </c:pt>
                <c:pt idx="24">
                  <c:v>0.40582768556470922</c:v>
                </c:pt>
                <c:pt idx="25">
                  <c:v>0.42817949618995516</c:v>
                </c:pt>
                <c:pt idx="26">
                  <c:v>0.45136410696200929</c:v>
                </c:pt>
                <c:pt idx="27">
                  <c:v>0.47532744212006439</c:v>
                </c:pt>
                <c:pt idx="28">
                  <c:v>0.5</c:v>
                </c:pt>
                <c:pt idx="29">
                  <c:v>0.52529619215663026</c:v>
                </c:pt>
                <c:pt idx="30">
                  <c:v>0.55111411162127444</c:v>
                </c:pt>
                <c:pt idx="31">
                  <c:v>0.57733582519894966</c:v>
                </c:pt>
                <c:pt idx="32">
                  <c:v>0.60382827123965943</c:v>
                </c:pt>
                <c:pt idx="33">
                  <c:v>0.63044482068647067</c:v>
                </c:pt>
                <c:pt idx="34">
                  <c:v>0.65702752534689002</c:v>
                </c:pt>
                <c:pt idx="35">
                  <c:v>0.68341003454157212</c:v>
                </c:pt>
                <c:pt idx="36">
                  <c:v>0.7094211123723041</c:v>
                </c:pt>
                <c:pt idx="37">
                  <c:v>0.73488863710022123</c:v>
                </c:pt>
                <c:pt idx="38">
                  <c:v>0.75964391691394662</c:v>
                </c:pt>
                <c:pt idx="39">
                  <c:v>0.78352611850648912</c:v>
                </c:pt>
                <c:pt idx="40">
                  <c:v>0.80638658172728006</c:v>
                </c:pt>
                <c:pt idx="41">
                  <c:v>0.82809278909091255</c:v>
                </c:pt>
                <c:pt idx="42">
                  <c:v>0.84853177486330678</c:v>
                </c:pt>
                <c:pt idx="43">
                  <c:v>0.86761279389959756</c:v>
                </c:pt>
                <c:pt idx="44">
                  <c:v>0.88526912181303119</c:v>
                </c:pt>
                <c:pt idx="45">
                  <c:v>0.90145891970712444</c:v>
                </c:pt>
                <c:pt idx="46">
                  <c:v>0.91616516167452078</c:v>
                </c:pt>
                <c:pt idx="47">
                  <c:v>0.92939468451588514</c:v>
                </c:pt>
                <c:pt idx="48">
                  <c:v>0.94117647058823528</c:v>
                </c:pt>
                <c:pt idx="49">
                  <c:v>0.95155931206722166</c:v>
                </c:pt>
                <c:pt idx="50">
                  <c:v>0.96060902612256183</c:v>
                </c:pt>
                <c:pt idx="51">
                  <c:v>0.96840539568250072</c:v>
                </c:pt>
                <c:pt idx="52">
                  <c:v>0.97503900156006229</c:v>
                </c:pt>
                <c:pt idx="53">
                  <c:v>0.9806080919320086</c:v>
                </c:pt>
                <c:pt idx="54">
                  <c:v>0.98521560827827426</c:v>
                </c:pt>
                <c:pt idx="55">
                  <c:v>0.98896645665294336</c:v>
                </c:pt>
                <c:pt idx="56">
                  <c:v>0.99196508282908447</c:v>
                </c:pt>
                <c:pt idx="57">
                  <c:v>0.99431338194334673</c:v>
                </c:pt>
                <c:pt idx="58">
                  <c:v>0.99610894941634243</c:v>
                </c:pt>
                <c:pt idx="59">
                  <c:v>0.99744366099227733</c:v>
                </c:pt>
                <c:pt idx="60">
                  <c:v>0.99840255591054305</c:v>
                </c:pt>
                <c:pt idx="61">
                  <c:v>0.9990629881895926</c:v>
                </c:pt>
                <c:pt idx="62">
                  <c:v>0.99949400615938189</c:v>
                </c:pt>
                <c:pt idx="63">
                  <c:v>0.99975591896509641</c:v>
                </c:pt>
                <c:pt idx="64">
                  <c:v>0.99990000999900008</c:v>
                </c:pt>
                <c:pt idx="65">
                  <c:v>0.99996836037609738</c:v>
                </c:pt>
                <c:pt idx="66">
                  <c:v>0.99999375003906232</c:v>
                </c:pt>
                <c:pt idx="67">
                  <c:v>0.99999960937515264</c:v>
                </c:pt>
                <c:pt idx="68">
                  <c:v>1</c:v>
                </c:pt>
                <c:pt idx="69">
                  <c:v>0.99999960937515264</c:v>
                </c:pt>
                <c:pt idx="70">
                  <c:v>0.99999375003906232</c:v>
                </c:pt>
                <c:pt idx="71">
                  <c:v>0.99996836037609738</c:v>
                </c:pt>
                <c:pt idx="72">
                  <c:v>0.99990000999900008</c:v>
                </c:pt>
                <c:pt idx="73">
                  <c:v>0.99975591896509641</c:v>
                </c:pt>
                <c:pt idx="74">
                  <c:v>0.99949400615938189</c:v>
                </c:pt>
                <c:pt idx="75">
                  <c:v>0.9990629881895926</c:v>
                </c:pt>
                <c:pt idx="76">
                  <c:v>0.99840255591054305</c:v>
                </c:pt>
                <c:pt idx="77">
                  <c:v>0.99744366099227733</c:v>
                </c:pt>
                <c:pt idx="78">
                  <c:v>0.99610894941634243</c:v>
                </c:pt>
                <c:pt idx="79">
                  <c:v>0.99431338194334673</c:v>
                </c:pt>
                <c:pt idx="80">
                  <c:v>0.99196508282908447</c:v>
                </c:pt>
                <c:pt idx="81">
                  <c:v>0.98896645665294336</c:v>
                </c:pt>
                <c:pt idx="82">
                  <c:v>0.98521560827827426</c:v>
                </c:pt>
                <c:pt idx="83">
                  <c:v>0.9806080919320086</c:v>
                </c:pt>
                <c:pt idx="84">
                  <c:v>0.97503900156006229</c:v>
                </c:pt>
                <c:pt idx="85">
                  <c:v>0.96840539568250072</c:v>
                </c:pt>
                <c:pt idx="86">
                  <c:v>0.96060902612256183</c:v>
                </c:pt>
                <c:pt idx="87">
                  <c:v>0.95155931206722166</c:v>
                </c:pt>
                <c:pt idx="88">
                  <c:v>0.94117647058823528</c:v>
                </c:pt>
                <c:pt idx="89">
                  <c:v>0.92939468451588514</c:v>
                </c:pt>
                <c:pt idx="90">
                  <c:v>0.91616516167452078</c:v>
                </c:pt>
                <c:pt idx="91">
                  <c:v>0.90145891970712444</c:v>
                </c:pt>
                <c:pt idx="92">
                  <c:v>0.88526912181303119</c:v>
                </c:pt>
                <c:pt idx="93">
                  <c:v>0.86761279389959756</c:v>
                </c:pt>
                <c:pt idx="94">
                  <c:v>0.84853177486330678</c:v>
                </c:pt>
                <c:pt idx="95">
                  <c:v>0.82809278909091255</c:v>
                </c:pt>
                <c:pt idx="96">
                  <c:v>0.80638658172728006</c:v>
                </c:pt>
                <c:pt idx="97">
                  <c:v>0.78352611850648912</c:v>
                </c:pt>
                <c:pt idx="98">
                  <c:v>0.75964391691394662</c:v>
                </c:pt>
                <c:pt idx="99">
                  <c:v>0.73488863710022123</c:v>
                </c:pt>
                <c:pt idx="100">
                  <c:v>0.7094211123723041</c:v>
                </c:pt>
                <c:pt idx="101">
                  <c:v>0.68341003454157212</c:v>
                </c:pt>
                <c:pt idx="102">
                  <c:v>0.65702752534689002</c:v>
                </c:pt>
                <c:pt idx="103">
                  <c:v>0.63044482068647067</c:v>
                </c:pt>
                <c:pt idx="104">
                  <c:v>0.60382827123965943</c:v>
                </c:pt>
                <c:pt idx="105">
                  <c:v>0.57733582519894966</c:v>
                </c:pt>
                <c:pt idx="106">
                  <c:v>0.55111411162127444</c:v>
                </c:pt>
                <c:pt idx="107">
                  <c:v>0.52529619215663026</c:v>
                </c:pt>
                <c:pt idx="108">
                  <c:v>0.5</c:v>
                </c:pt>
                <c:pt idx="109">
                  <c:v>0.47532744212006439</c:v>
                </c:pt>
                <c:pt idx="110">
                  <c:v>0.45136410696200929</c:v>
                </c:pt>
                <c:pt idx="111">
                  <c:v>0.42817949618995516</c:v>
                </c:pt>
                <c:pt idx="112">
                  <c:v>0.40582768556470922</c:v>
                </c:pt>
                <c:pt idx="113">
                  <c:v>0.38434831566106786</c:v>
                </c:pt>
                <c:pt idx="114">
                  <c:v>0.36376781609718067</c:v>
                </c:pt>
                <c:pt idx="115">
                  <c:v>0.34410077528861782</c:v>
                </c:pt>
                <c:pt idx="116">
                  <c:v>0.32535137948984905</c:v>
                </c:pt>
                <c:pt idx="117">
                  <c:v>0.30751485831312958</c:v>
                </c:pt>
                <c:pt idx="118">
                  <c:v>0.29057888762769579</c:v>
                </c:pt>
                <c:pt idx="119">
                  <c:v>0.2745249137257203</c:v>
                </c:pt>
                <c:pt idx="120">
                  <c:v>0.25932937423821995</c:v>
                </c:pt>
                <c:pt idx="121">
                  <c:v>0.24496480114168909</c:v>
                </c:pt>
                <c:pt idx="122">
                  <c:v>0.23140079920051021</c:v>
                </c:pt>
                <c:pt idx="123">
                  <c:v>0.21860489939691519</c:v>
                </c:pt>
                <c:pt idx="124">
                  <c:v>0.20654329147389297</c:v>
                </c:pt>
                <c:pt idx="125">
                  <c:v>0.19518144288034134</c:v>
                </c:pt>
                <c:pt idx="126">
                  <c:v>0.18448461340672748</c:v>
                </c:pt>
                <c:pt idx="127">
                  <c:v>0.17441827587398034</c:v>
                </c:pt>
                <c:pt idx="128">
                  <c:v>0.16494845360824742</c:v>
                </c:pt>
                <c:pt idx="129">
                  <c:v>0.15604198529048285</c:v>
                </c:pt>
                <c:pt idx="130">
                  <c:v>0.14766672727155261</c:v>
                </c:pt>
                <c:pt idx="131">
                  <c:v>0.13979170271809133</c:v>
                </c:pt>
                <c:pt idx="132">
                  <c:v>0.13238720610040242</c:v>
                </c:pt>
                <c:pt idx="133">
                  <c:v>0.12542487062498087</c:v>
                </c:pt>
                <c:pt idx="134">
                  <c:v>0.11887770530365456</c:v>
                </c:pt>
                <c:pt idx="135">
                  <c:v>0.11272010747509996</c:v>
                </c:pt>
                <c:pt idx="136">
                  <c:v>0.10692785577570815</c:v>
                </c:pt>
                <c:pt idx="137">
                  <c:v>0.10147808780875152</c:v>
                </c:pt>
                <c:pt idx="138">
                  <c:v>9.6349266089574712E-2</c:v>
                </c:pt>
                <c:pt idx="139">
                  <c:v>9.1521135251041941E-2</c:v>
                </c:pt>
                <c:pt idx="140">
                  <c:v>8.6974672975229594E-2</c:v>
                </c:pt>
                <c:pt idx="141">
                  <c:v>8.2692036669654453E-2</c:v>
                </c:pt>
                <c:pt idx="142">
                  <c:v>7.8656507523249125E-2</c:v>
                </c:pt>
                <c:pt idx="143">
                  <c:v>7.4852433252316289E-2</c:v>
                </c:pt>
                <c:pt idx="144">
                  <c:v>7.1265170573185765E-2</c:v>
                </c:pt>
                <c:pt idx="145">
                  <c:v>6.7881028209843902E-2</c:v>
                </c:pt>
                <c:pt idx="146">
                  <c:v>6.4687211055367816E-2</c:v>
                </c:pt>
                <c:pt idx="147">
                  <c:v>6.1671765950059201E-2</c:v>
                </c:pt>
                <c:pt idx="148">
                  <c:v>5.8823529411764705E-2</c:v>
                </c:pt>
                <c:pt idx="149">
                  <c:v>5.6132077550587335E-2</c:v>
                </c:pt>
                <c:pt idx="150">
                  <c:v>5.3587678317186152E-2</c:v>
                </c:pt>
                <c:pt idx="151">
                  <c:v>5.1181246167779179E-2</c:v>
                </c:pt>
                <c:pt idx="152">
                  <c:v>4.8904299176940641E-2</c:v>
                </c:pt>
                <c:pt idx="153">
                  <c:v>4.6748918588858324E-2</c:v>
                </c:pt>
                <c:pt idx="154">
                  <c:v>4.4707710766818273E-2</c:v>
                </c:pt>
                <c:pt idx="155">
                  <c:v>4.2773771477550279E-2</c:v>
                </c:pt>
                <c:pt idx="156">
                  <c:v>4.0940652430237118E-2</c:v>
                </c:pt>
                <c:pt idx="157">
                  <c:v>3.9202329978231518E-2</c:v>
                </c:pt>
                <c:pt idx="158">
                  <c:v>3.7553175883819859E-2</c:v>
                </c:pt>
                <c:pt idx="159">
                  <c:v>3.5987930041881944E-2</c:v>
                </c:pt>
                <c:pt idx="160">
                  <c:v>3.4501675056323997E-2</c:v>
                </c:pt>
                <c:pt idx="161">
                  <c:v>3.3089812563144499E-2</c:v>
                </c:pt>
                <c:pt idx="162">
                  <c:v>3.1748041195464545E-2</c:v>
                </c:pt>
                <c:pt idx="163">
                  <c:v>3.0472336088441195E-2</c:v>
                </c:pt>
                <c:pt idx="164">
                  <c:v>2.925892982538271E-2</c:v>
                </c:pt>
                <c:pt idx="165">
                  <c:v>2.8104294730353627E-2</c:v>
                </c:pt>
                <c:pt idx="166">
                  <c:v>2.700512641690412E-2</c:v>
                </c:pt>
                <c:pt idx="167">
                  <c:v>2.5958328507129126E-2</c:v>
                </c:pt>
                <c:pt idx="168">
                  <c:v>2.4960998439937598E-2</c:v>
                </c:pt>
                <c:pt idx="169">
                  <c:v>2.4010414292101569E-2</c:v>
                </c:pt>
                <c:pt idx="170">
                  <c:v>2.3104022540284395E-2</c:v>
                </c:pt>
                <c:pt idx="171">
                  <c:v>2.2239426696768996E-2</c:v>
                </c:pt>
                <c:pt idx="172">
                  <c:v>2.1414376755978889E-2</c:v>
                </c:pt>
                <c:pt idx="173">
                  <c:v>2.0626759393081777E-2</c:v>
                </c:pt>
                <c:pt idx="174">
                  <c:v>1.9874588859969983E-2</c:v>
                </c:pt>
                <c:pt idx="175">
                  <c:v>1.9155998527711864E-2</c:v>
                </c:pt>
                <c:pt idx="176">
                  <c:v>1.8469233028160035E-2</c:v>
                </c:pt>
                <c:pt idx="177">
                  <c:v>1.7812640950784223E-2</c:v>
                </c:pt>
                <c:pt idx="178">
                  <c:v>1.7184668053970599E-2</c:v>
                </c:pt>
                <c:pt idx="179">
                  <c:v>1.6583850953002334E-2</c:v>
                </c:pt>
                <c:pt idx="180">
                  <c:v>1.6008811249711846E-2</c:v>
                </c:pt>
                <c:pt idx="181">
                  <c:v>1.5458250071384204E-2</c:v>
                </c:pt>
                <c:pt idx="182">
                  <c:v>1.4930942988900429E-2</c:v>
                </c:pt>
                <c:pt idx="183">
                  <c:v>1.4425735286348731E-2</c:v>
                </c:pt>
                <c:pt idx="184">
                  <c:v>1.3941537556410947E-2</c:v>
                </c:pt>
                <c:pt idx="185">
                  <c:v>1.3477321597759009E-2</c:v>
                </c:pt>
                <c:pt idx="186">
                  <c:v>1.30321165924827E-2</c:v>
                </c:pt>
                <c:pt idx="187">
                  <c:v>1.2605005543223519E-2</c:v>
                </c:pt>
                <c:pt idx="188">
                  <c:v>1.2195121951219513E-2</c:v>
                </c:pt>
                <c:pt idx="189">
                  <c:v>1.1801646717880681E-2</c:v>
                </c:pt>
                <c:pt idx="190">
                  <c:v>1.1423805253822319E-2</c:v>
                </c:pt>
                <c:pt idx="191">
                  <c:v>1.106086478049167E-2</c:v>
                </c:pt>
                <c:pt idx="192">
                  <c:v>1.0712131810639501E-2</c:v>
                </c:pt>
                <c:pt idx="193">
                  <c:v>1.0376949794918437E-2</c:v>
                </c:pt>
                <c:pt idx="194">
                  <c:v>1.0054696922841702E-2</c:v>
                </c:pt>
                <c:pt idx="195">
                  <c:v>9.7447840672141017E-3</c:v>
                </c:pt>
                <c:pt idx="196">
                  <c:v>9.4466528619579476E-3</c:v>
                </c:pt>
                <c:pt idx="197">
                  <c:v>9.159773904005233E-3</c:v>
                </c:pt>
                <c:pt idx="198">
                  <c:v>8.8836450706180382E-3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A5-4986-A145-BF8BC8BCE161}"/>
            </c:ext>
          </c:extLst>
        </c:ser>
        <c:ser>
          <c:idx val="2"/>
          <c:order val="2"/>
          <c:tx>
            <c:strRef>
              <c:f>'Возраст и машины'!$U$1</c:f>
              <c:strCache>
                <c:ptCount val="1"/>
                <c:pt idx="0">
                  <c:v>высокий уровень дохода</c:v>
                </c:pt>
              </c:strCache>
            </c:strRef>
          </c:tx>
          <c:spPr>
            <a:prstGeom prst="rect">
              <a:avLst/>
            </a:prstGeom>
            <a:ln w="28800">
              <a:solidFill>
                <a:srgbClr val="FFD32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latin typeface="Arial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'Возраст и машины'!$U$2:$U$200</c:f>
              <c:numCache>
                <c:formatCode>General</c:formatCode>
                <c:ptCount val="1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3.1250000000000006E-4</c:v>
                </c:pt>
                <c:pt idx="100">
                  <c:v>1.2500000000000002E-3</c:v>
                </c:pt>
                <c:pt idx="101">
                  <c:v>2.8124999999999999E-3</c:v>
                </c:pt>
                <c:pt idx="102">
                  <c:v>5.000000000000001E-3</c:v>
                </c:pt>
                <c:pt idx="103">
                  <c:v>7.8125E-3</c:v>
                </c:pt>
                <c:pt idx="104">
                  <c:v>1.125E-2</c:v>
                </c:pt>
                <c:pt idx="105">
                  <c:v>1.5312499999999998E-2</c:v>
                </c:pt>
                <c:pt idx="106">
                  <c:v>2.0000000000000004E-2</c:v>
                </c:pt>
                <c:pt idx="107">
                  <c:v>2.5312500000000002E-2</c:v>
                </c:pt>
                <c:pt idx="108">
                  <c:v>3.125E-2</c:v>
                </c:pt>
                <c:pt idx="109">
                  <c:v>3.7812500000000006E-2</c:v>
                </c:pt>
                <c:pt idx="110">
                  <c:v>4.4999999999999998E-2</c:v>
                </c:pt>
                <c:pt idx="111">
                  <c:v>5.2812500000000005E-2</c:v>
                </c:pt>
                <c:pt idx="112">
                  <c:v>6.1249999999999992E-2</c:v>
                </c:pt>
                <c:pt idx="113">
                  <c:v>7.03125E-2</c:v>
                </c:pt>
                <c:pt idx="114">
                  <c:v>8.0000000000000016E-2</c:v>
                </c:pt>
                <c:pt idx="115">
                  <c:v>9.031249999999999E-2</c:v>
                </c:pt>
                <c:pt idx="116">
                  <c:v>0.10125000000000001</c:v>
                </c:pt>
                <c:pt idx="117">
                  <c:v>0.1128125</c:v>
                </c:pt>
                <c:pt idx="118">
                  <c:v>0.125</c:v>
                </c:pt>
                <c:pt idx="119">
                  <c:v>0.1378125</c:v>
                </c:pt>
                <c:pt idx="120">
                  <c:v>0.15125000000000002</c:v>
                </c:pt>
                <c:pt idx="121">
                  <c:v>0.16531249999999997</c:v>
                </c:pt>
                <c:pt idx="122">
                  <c:v>0.18</c:v>
                </c:pt>
                <c:pt idx="123">
                  <c:v>0.1953125</c:v>
                </c:pt>
                <c:pt idx="124">
                  <c:v>0.21125000000000002</c:v>
                </c:pt>
                <c:pt idx="125">
                  <c:v>0.22781250000000003</c:v>
                </c:pt>
                <c:pt idx="126">
                  <c:v>0.24499999999999997</c:v>
                </c:pt>
                <c:pt idx="127">
                  <c:v>0.2628125</c:v>
                </c:pt>
                <c:pt idx="128">
                  <c:v>0.28125</c:v>
                </c:pt>
                <c:pt idx="129">
                  <c:v>0.30031250000000004</c:v>
                </c:pt>
                <c:pt idx="130">
                  <c:v>0.32000000000000006</c:v>
                </c:pt>
                <c:pt idx="131">
                  <c:v>0.34031249999999996</c:v>
                </c:pt>
                <c:pt idx="132">
                  <c:v>0.36124999999999996</c:v>
                </c:pt>
                <c:pt idx="133">
                  <c:v>0.3828125</c:v>
                </c:pt>
                <c:pt idx="134">
                  <c:v>0.40500000000000003</c:v>
                </c:pt>
                <c:pt idx="135">
                  <c:v>0.42781250000000004</c:v>
                </c:pt>
                <c:pt idx="136">
                  <c:v>0.45124999999999998</c:v>
                </c:pt>
                <c:pt idx="137">
                  <c:v>0.47531249999999997</c:v>
                </c:pt>
                <c:pt idx="138">
                  <c:v>0.5</c:v>
                </c:pt>
                <c:pt idx="139">
                  <c:v>0.52468749999999997</c:v>
                </c:pt>
                <c:pt idx="140">
                  <c:v>0.54875000000000007</c:v>
                </c:pt>
                <c:pt idx="141">
                  <c:v>0.57218749999999996</c:v>
                </c:pt>
                <c:pt idx="142">
                  <c:v>0.59499999999999997</c:v>
                </c:pt>
                <c:pt idx="143">
                  <c:v>0.6171875</c:v>
                </c:pt>
                <c:pt idx="144">
                  <c:v>0.63875000000000004</c:v>
                </c:pt>
                <c:pt idx="145">
                  <c:v>0.65968749999999998</c:v>
                </c:pt>
                <c:pt idx="146">
                  <c:v>0.67999999999999994</c:v>
                </c:pt>
                <c:pt idx="147">
                  <c:v>0.69968750000000002</c:v>
                </c:pt>
                <c:pt idx="148">
                  <c:v>0.71875</c:v>
                </c:pt>
                <c:pt idx="149">
                  <c:v>0.7371875</c:v>
                </c:pt>
                <c:pt idx="150">
                  <c:v>0.755</c:v>
                </c:pt>
                <c:pt idx="151">
                  <c:v>0.77218750000000003</c:v>
                </c:pt>
                <c:pt idx="152">
                  <c:v>0.78874999999999995</c:v>
                </c:pt>
                <c:pt idx="153">
                  <c:v>0.8046875</c:v>
                </c:pt>
                <c:pt idx="154">
                  <c:v>0.82000000000000006</c:v>
                </c:pt>
                <c:pt idx="155">
                  <c:v>0.83468750000000003</c:v>
                </c:pt>
                <c:pt idx="156">
                  <c:v>0.84875</c:v>
                </c:pt>
                <c:pt idx="157">
                  <c:v>0.8621875</c:v>
                </c:pt>
                <c:pt idx="158">
                  <c:v>0.875</c:v>
                </c:pt>
                <c:pt idx="159">
                  <c:v>0.88718750000000002</c:v>
                </c:pt>
                <c:pt idx="160">
                  <c:v>0.89874999999999994</c:v>
                </c:pt>
                <c:pt idx="161">
                  <c:v>0.90968749999999998</c:v>
                </c:pt>
                <c:pt idx="162">
                  <c:v>0.91999999999999993</c:v>
                </c:pt>
                <c:pt idx="163">
                  <c:v>0.9296875</c:v>
                </c:pt>
                <c:pt idx="164">
                  <c:v>0.93874999999999997</c:v>
                </c:pt>
                <c:pt idx="165">
                  <c:v>0.94718749999999996</c:v>
                </c:pt>
                <c:pt idx="166">
                  <c:v>0.95499999999999996</c:v>
                </c:pt>
                <c:pt idx="167">
                  <c:v>0.96218749999999997</c:v>
                </c:pt>
                <c:pt idx="168">
                  <c:v>0.96875</c:v>
                </c:pt>
                <c:pt idx="169">
                  <c:v>0.97468750000000004</c:v>
                </c:pt>
                <c:pt idx="170">
                  <c:v>0.98</c:v>
                </c:pt>
                <c:pt idx="171">
                  <c:v>0.98468750000000005</c:v>
                </c:pt>
                <c:pt idx="172">
                  <c:v>0.98875000000000002</c:v>
                </c:pt>
                <c:pt idx="173">
                  <c:v>0.9921875</c:v>
                </c:pt>
                <c:pt idx="174">
                  <c:v>0.995</c:v>
                </c:pt>
                <c:pt idx="175">
                  <c:v>0.9971875</c:v>
                </c:pt>
                <c:pt idx="176">
                  <c:v>0.99875000000000003</c:v>
                </c:pt>
                <c:pt idx="177">
                  <c:v>0.99968749999999995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A5-4986-A145-BF8BC8BCE1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2472229"/>
        <c:axId val="3451529"/>
      </c:lineChart>
      <c:catAx>
        <c:axId val="1247222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latin typeface="Arial"/>
              </a:defRPr>
            </a:pPr>
            <a:endParaRPr lang="ru-RU"/>
          </a:p>
        </c:txPr>
        <c:crossAx val="3451529"/>
        <c:crosses val="autoZero"/>
        <c:auto val="1"/>
        <c:lblAlgn val="ctr"/>
        <c:lblOffset val="100"/>
        <c:noMultiLvlLbl val="0"/>
      </c:catAx>
      <c:valAx>
        <c:axId val="3451529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latin typeface="Arial"/>
              </a:defRPr>
            </a:pPr>
            <a:endParaRPr lang="ru-RU"/>
          </a:p>
        </c:txPr>
        <c:crossAx val="12472229"/>
        <c:crosses val="autoZero"/>
        <c:crossBetween val="midCat"/>
      </c:valAx>
      <c:spPr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r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latin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4.5555999999999999E-2"/>
          <c:w val="0.921763"/>
          <c:h val="0.8651410000000000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Мамдани!$B$1</c:f>
              <c:strCache>
                <c:ptCount val="1"/>
                <c:pt idx="0">
                  <c:v>A11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Мамдани!$B$2:$B$202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3A4-4F96-AA61-6645AF5CA732}"/>
            </c:ext>
          </c:extLst>
        </c:ser>
        <c:ser>
          <c:idx val="1"/>
          <c:order val="1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(Мамдани!$N$2,Мамдани!$N$2)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(Мамдани!$N$19,Мамдани!$N$6)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3A4-4F96-AA61-6645AF5CA732}"/>
            </c:ext>
          </c:extLst>
        </c:ser>
        <c:ser>
          <c:idx val="2"/>
          <c:order val="2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"/>
            <c:bubble3D val="0"/>
            <c:spPr bwMode="auto">
              <a:prstGeom prst="rect">
                <a:avLst/>
              </a:prstGeom>
              <a:ln w="28575" cap="rnd">
                <a:solidFill>
                  <a:srgbClr val="00B050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D3A4-4F96-AA61-6645AF5CA732}"/>
              </c:ext>
            </c:extLst>
          </c:dPt>
          <c:xVal>
            <c:numRef>
              <c:f>(Мамдани!$N$2,Мамдани!$N$16)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(Мамдани!$N$6,Мамдани!$N$6)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D3A4-4F96-AA61-6645AF5CA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Мамдани!$C$1</c:f>
              <c:strCache>
                <c:ptCount val="1"/>
                <c:pt idx="0">
                  <c:v>A12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Мамдани!$C$2:$C$202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290-4A87-9485-433BFE0522CC}"/>
            </c:ext>
          </c:extLst>
        </c:ser>
        <c:ser>
          <c:idx val="1"/>
          <c:order val="1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(Мамдани!$N$3,Мамдани!$N$16)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(Мамдани!$N$7,Мамдани!$N$7)</c:f>
              <c:numCache>
                <c:formatCode>General</c:formatCode>
                <c:ptCount val="2"/>
                <c:pt idx="0">
                  <c:v>0.9089976004549426</c:v>
                </c:pt>
                <c:pt idx="1">
                  <c:v>0.9089976004549426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290-4A87-9485-433BFE0522CC}"/>
            </c:ext>
          </c:extLst>
        </c:ser>
        <c:ser>
          <c:idx val="2"/>
          <c:order val="2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(Мамдани!$N$3,Мамдани!$N$3)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(Мамдани!$N$19,Мамдани!$N$7)</c:f>
              <c:numCache>
                <c:formatCode>General</c:formatCode>
                <c:ptCount val="2"/>
                <c:pt idx="0">
                  <c:v>0</c:v>
                </c:pt>
                <c:pt idx="1">
                  <c:v>0.9089976004549426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5290-4A87-9485-433BFE0522CC}"/>
            </c:ext>
          </c:extLst>
        </c:ser>
        <c:ser>
          <c:idx val="3"/>
          <c:order val="3"/>
          <c:tx>
            <c:v>Горизонталь_main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(Мамдани!$N$17,Мамдани!$N$16)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(Мамдани!$N$12,Мамдани!$N$12)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5290-4A87-9485-433BFE0522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841456"/>
        <c:axId val="44836176"/>
      </c:scatterChart>
      <c:valAx>
        <c:axId val="44841456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36176"/>
        <c:crosses val="autoZero"/>
        <c:crossBetween val="midCat"/>
        <c:majorUnit val="1"/>
      </c:valAx>
      <c:valAx>
        <c:axId val="4483617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41456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Трапецевидная функция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принадлежности'!$P$1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'Функции принадлежности'!$P$2:$P$202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22-47D0-B66C-4DD079B86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62471669"/>
        <c:axId val="36114320"/>
      </c:lineChart>
      <c:catAx>
        <c:axId val="62471669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6114320"/>
        <c:crosses val="autoZero"/>
        <c:auto val="1"/>
        <c:lblAlgn val="ctr"/>
        <c:lblOffset val="100"/>
        <c:noMultiLvlLbl val="0"/>
      </c:catAx>
      <c:valAx>
        <c:axId val="36114320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2471669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36936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Мамдани!$D$1</c:f>
              <c:strCache>
                <c:ptCount val="1"/>
                <c:pt idx="0">
                  <c:v>A21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Мамдани!$D$2:$D$202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3.3333333333333215E-2</c:v>
                </c:pt>
                <c:pt idx="42">
                  <c:v>6.6666666666666721E-2</c:v>
                </c:pt>
                <c:pt idx="43">
                  <c:v>9.9999999999999936E-2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0.23333333333333339</c:v>
                </c:pt>
                <c:pt idx="48">
                  <c:v>0.26666666666666661</c:v>
                </c:pt>
                <c:pt idx="49">
                  <c:v>0.3000000000000001</c:v>
                </c:pt>
                <c:pt idx="50">
                  <c:v>0.33333333333333331</c:v>
                </c:pt>
                <c:pt idx="51">
                  <c:v>0.36666666666666653</c:v>
                </c:pt>
                <c:pt idx="52">
                  <c:v>0.40000000000000008</c:v>
                </c:pt>
                <c:pt idx="53">
                  <c:v>0.43333333333333329</c:v>
                </c:pt>
                <c:pt idx="54">
                  <c:v>0.46666666666666679</c:v>
                </c:pt>
                <c:pt idx="55">
                  <c:v>0.5</c:v>
                </c:pt>
                <c:pt idx="56">
                  <c:v>0.53333333333333321</c:v>
                </c:pt>
                <c:pt idx="57">
                  <c:v>0.56666666666666676</c:v>
                </c:pt>
                <c:pt idx="58">
                  <c:v>0.6</c:v>
                </c:pt>
                <c:pt idx="59">
                  <c:v>0.63333333333333341</c:v>
                </c:pt>
                <c:pt idx="60">
                  <c:v>0.66666666666666663</c:v>
                </c:pt>
                <c:pt idx="61">
                  <c:v>0.69999999999999984</c:v>
                </c:pt>
                <c:pt idx="62">
                  <c:v>0.73333333333333339</c:v>
                </c:pt>
                <c:pt idx="63">
                  <c:v>0.76666666666666661</c:v>
                </c:pt>
                <c:pt idx="64">
                  <c:v>0.80000000000000016</c:v>
                </c:pt>
                <c:pt idx="65">
                  <c:v>0.83333333333333337</c:v>
                </c:pt>
                <c:pt idx="66">
                  <c:v>0.86666666666666659</c:v>
                </c:pt>
                <c:pt idx="67">
                  <c:v>0.9</c:v>
                </c:pt>
                <c:pt idx="68">
                  <c:v>0.93333333333333324</c:v>
                </c:pt>
                <c:pt idx="69">
                  <c:v>0.96666666666666679</c:v>
                </c:pt>
                <c:pt idx="70">
                  <c:v>1</c:v>
                </c:pt>
                <c:pt idx="71">
                  <c:v>0.96666666666666679</c:v>
                </c:pt>
                <c:pt idx="72">
                  <c:v>0.93333333333333324</c:v>
                </c:pt>
                <c:pt idx="73">
                  <c:v>0.9</c:v>
                </c:pt>
                <c:pt idx="74">
                  <c:v>0.86666666666666659</c:v>
                </c:pt>
                <c:pt idx="75">
                  <c:v>0.83333333333333337</c:v>
                </c:pt>
                <c:pt idx="76">
                  <c:v>0.80000000000000016</c:v>
                </c:pt>
                <c:pt idx="77">
                  <c:v>0.76666666666666661</c:v>
                </c:pt>
                <c:pt idx="78">
                  <c:v>0.73333333333333339</c:v>
                </c:pt>
                <c:pt idx="79">
                  <c:v>0.69999999999999984</c:v>
                </c:pt>
                <c:pt idx="80">
                  <c:v>0.66666666666666663</c:v>
                </c:pt>
                <c:pt idx="81">
                  <c:v>0.63333333333333341</c:v>
                </c:pt>
                <c:pt idx="82">
                  <c:v>0.6000000000000002</c:v>
                </c:pt>
                <c:pt idx="83">
                  <c:v>0.56666666666666643</c:v>
                </c:pt>
                <c:pt idx="84">
                  <c:v>0.53333333333333321</c:v>
                </c:pt>
                <c:pt idx="85">
                  <c:v>0.5</c:v>
                </c:pt>
                <c:pt idx="86">
                  <c:v>0.46666666666666679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0.33333333333333331</c:v>
                </c:pt>
                <c:pt idx="91">
                  <c:v>0.3000000000000001</c:v>
                </c:pt>
                <c:pt idx="92">
                  <c:v>0.26666666666666689</c:v>
                </c:pt>
                <c:pt idx="93">
                  <c:v>0.23333333333333309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6.666666666666643E-2</c:v>
                </c:pt>
                <c:pt idx="99">
                  <c:v>3.3333333333333215E-2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03C-4C69-8D8C-311A89543E00}"/>
            </c:ext>
          </c:extLst>
        </c:ser>
        <c:ser>
          <c:idx val="1"/>
          <c:order val="1"/>
          <c:tx>
            <c:v>Вертикаль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(Мамдани!$N$2,Мамдани!$N$2)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(Мамдани!$N$19,Мамдани!$N$8)</c:f>
              <c:numCache>
                <c:formatCode>General</c:formatCode>
                <c:ptCount val="2"/>
                <c:pt idx="0">
                  <c:v>0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03C-4C69-8D8C-311A89543E00}"/>
            </c:ext>
          </c:extLst>
        </c:ser>
        <c:ser>
          <c:idx val="2"/>
          <c:order val="2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(Мамдани!$N$2,Мамдани!$N$16)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(Мамдани!$N$8,Мамдани!$N$8)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003C-4C69-8D8C-311A89543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36936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Мамдани!$E$1</c:f>
              <c:strCache>
                <c:ptCount val="1"/>
                <c:pt idx="0">
                  <c:v>A22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Мамдани!$E$2:$E$202</c:f>
              <c:numCache>
                <c:formatCode>General</c:formatCode>
                <c:ptCount val="201"/>
                <c:pt idx="0">
                  <c:v>2.4726231566347743E-3</c:v>
                </c:pt>
                <c:pt idx="1">
                  <c:v>2.7319607630110591E-3</c:v>
                </c:pt>
                <c:pt idx="2">
                  <c:v>3.0184163247084241E-3</c:v>
                </c:pt>
                <c:pt idx="3">
                  <c:v>3.3348073074133443E-3</c:v>
                </c:pt>
                <c:pt idx="4">
                  <c:v>3.684239899435989E-3</c:v>
                </c:pt>
                <c:pt idx="5">
                  <c:v>4.0701377158961277E-3</c:v>
                </c:pt>
                <c:pt idx="6">
                  <c:v>4.4962731609411782E-3</c:v>
                </c:pt>
                <c:pt idx="7">
                  <c:v>4.9668016500569612E-3</c:v>
                </c:pt>
                <c:pt idx="8">
                  <c:v>5.4862988994504036E-3</c:v>
                </c:pt>
                <c:pt idx="9">
                  <c:v>6.0598014915841155E-3</c:v>
                </c:pt>
                <c:pt idx="10">
                  <c:v>6.6928509242848554E-3</c:v>
                </c:pt>
                <c:pt idx="11">
                  <c:v>7.3915413442819707E-3</c:v>
                </c:pt>
                <c:pt idx="12">
                  <c:v>8.1625711531598966E-3</c:v>
                </c:pt>
                <c:pt idx="13">
                  <c:v>9.0132986528478221E-3</c:v>
                </c:pt>
                <c:pt idx="14">
                  <c:v>9.9518018669043241E-3</c:v>
                </c:pt>
                <c:pt idx="15">
                  <c:v>1.098694263059318E-2</c:v>
                </c:pt>
                <c:pt idx="16">
                  <c:v>1.2128434984274237E-2</c:v>
                </c:pt>
                <c:pt idx="17">
                  <c:v>1.3386917827664779E-2</c:v>
                </c:pt>
                <c:pt idx="18">
                  <c:v>1.4774031693273055E-2</c:v>
                </c:pt>
                <c:pt idx="19">
                  <c:v>1.6302499371440946E-2</c:v>
                </c:pt>
                <c:pt idx="20">
                  <c:v>1.7986209962091559E-2</c:v>
                </c:pt>
                <c:pt idx="21">
                  <c:v>1.984030573407751E-2</c:v>
                </c:pt>
                <c:pt idx="22">
                  <c:v>2.1881270936130476E-2</c:v>
                </c:pt>
                <c:pt idx="23">
                  <c:v>2.4127021417669196E-2</c:v>
                </c:pt>
                <c:pt idx="24">
                  <c:v>2.6596993576865856E-2</c:v>
                </c:pt>
                <c:pt idx="25">
                  <c:v>2.9312230751356319E-2</c:v>
                </c:pt>
                <c:pt idx="26">
                  <c:v>3.2295464698450516E-2</c:v>
                </c:pt>
                <c:pt idx="27">
                  <c:v>3.5571189272636181E-2</c:v>
                </c:pt>
                <c:pt idx="28">
                  <c:v>3.9165722796764356E-2</c:v>
                </c:pt>
                <c:pt idx="29">
                  <c:v>4.3107254941086116E-2</c:v>
                </c:pt>
                <c:pt idx="30">
                  <c:v>4.7425873177566781E-2</c:v>
                </c:pt>
                <c:pt idx="31">
                  <c:v>5.2153563078417738E-2</c:v>
                </c:pt>
                <c:pt idx="32">
                  <c:v>5.7324175898868755E-2</c:v>
                </c:pt>
                <c:pt idx="33">
                  <c:v>6.2973356056996485E-2</c:v>
                </c:pt>
                <c:pt idx="34">
                  <c:v>6.9138420343346815E-2</c:v>
                </c:pt>
                <c:pt idx="35">
                  <c:v>7.5858180021243546E-2</c:v>
                </c:pt>
                <c:pt idx="36">
                  <c:v>8.317269649392238E-2</c:v>
                </c:pt>
                <c:pt idx="37">
                  <c:v>9.112296101485616E-2</c:v>
                </c:pt>
                <c:pt idx="38">
                  <c:v>9.9750489119685135E-2</c:v>
                </c:pt>
                <c:pt idx="39">
                  <c:v>0.10909682119561293</c:v>
                </c:pt>
                <c:pt idx="40">
                  <c:v>0.11920292202211755</c:v>
                </c:pt>
                <c:pt idx="41">
                  <c:v>0.1301084743629978</c:v>
                </c:pt>
                <c:pt idx="42">
                  <c:v>0.14185106490048782</c:v>
                </c:pt>
                <c:pt idx="43">
                  <c:v>0.15446526508353467</c:v>
                </c:pt>
                <c:pt idx="44">
                  <c:v>0.16798161486607557</c:v>
                </c:pt>
                <c:pt idx="45">
                  <c:v>0.18242552380635635</c:v>
                </c:pt>
                <c:pt idx="46">
                  <c:v>0.1978161114414182</c:v>
                </c:pt>
                <c:pt idx="47">
                  <c:v>0.21416501695744142</c:v>
                </c:pt>
                <c:pt idx="48">
                  <c:v>0.23147521650098232</c:v>
                </c:pt>
                <c:pt idx="49">
                  <c:v>0.24973989440488245</c:v>
                </c:pt>
                <c:pt idx="50">
                  <c:v>0.2689414213699951</c:v>
                </c:pt>
                <c:pt idx="51">
                  <c:v>0.28905049737499594</c:v>
                </c:pt>
                <c:pt idx="52">
                  <c:v>0.31002551887238755</c:v>
                </c:pt>
                <c:pt idx="53">
                  <c:v>0.33181222783183384</c:v>
                </c:pt>
                <c:pt idx="54">
                  <c:v>0.35434369377420466</c:v>
                </c:pt>
                <c:pt idx="55">
                  <c:v>0.37754066879814541</c:v>
                </c:pt>
                <c:pt idx="56">
                  <c:v>0.40131233988754794</c:v>
                </c:pt>
                <c:pt idx="57">
                  <c:v>0.42555748318834108</c:v>
                </c:pt>
                <c:pt idx="58">
                  <c:v>0.45016600268752205</c:v>
                </c:pt>
                <c:pt idx="59">
                  <c:v>0.4750208125210601</c:v>
                </c:pt>
                <c:pt idx="60">
                  <c:v>0.5</c:v>
                </c:pt>
                <c:pt idx="61">
                  <c:v>0.5249791874789399</c:v>
                </c:pt>
                <c:pt idx="62">
                  <c:v>0.54983399731247795</c:v>
                </c:pt>
                <c:pt idx="63">
                  <c:v>0.57444251681165892</c:v>
                </c:pt>
                <c:pt idx="64">
                  <c:v>0.59868766011245211</c:v>
                </c:pt>
                <c:pt idx="65">
                  <c:v>0.62245933120185459</c:v>
                </c:pt>
                <c:pt idx="66">
                  <c:v>0.6456563062257954</c:v>
                </c:pt>
                <c:pt idx="67">
                  <c:v>0.66818777216816616</c:v>
                </c:pt>
                <c:pt idx="68">
                  <c:v>0.6899744811276125</c:v>
                </c:pt>
                <c:pt idx="69">
                  <c:v>0.710949502625004</c:v>
                </c:pt>
                <c:pt idx="70">
                  <c:v>0.7310585786300049</c:v>
                </c:pt>
                <c:pt idx="71">
                  <c:v>0.75026010559511747</c:v>
                </c:pt>
                <c:pt idx="72">
                  <c:v>0.76852478349901776</c:v>
                </c:pt>
                <c:pt idx="73">
                  <c:v>0.78583498304255861</c:v>
                </c:pt>
                <c:pt idx="74">
                  <c:v>0.8021838885585818</c:v>
                </c:pt>
                <c:pt idx="75">
                  <c:v>0.81757447619364365</c:v>
                </c:pt>
                <c:pt idx="76">
                  <c:v>0.83201838513392445</c:v>
                </c:pt>
                <c:pt idx="77">
                  <c:v>0.84553473491646525</c:v>
                </c:pt>
                <c:pt idx="78">
                  <c:v>0.85814893509951229</c:v>
                </c:pt>
                <c:pt idx="79">
                  <c:v>0.86989152563700212</c:v>
                </c:pt>
                <c:pt idx="80">
                  <c:v>0.88079707797788231</c:v>
                </c:pt>
                <c:pt idx="81">
                  <c:v>0.89090317880438707</c:v>
                </c:pt>
                <c:pt idx="82">
                  <c:v>0.9002495108803148</c:v>
                </c:pt>
                <c:pt idx="83">
                  <c:v>0.90887703898514394</c:v>
                </c:pt>
                <c:pt idx="84">
                  <c:v>0.91682730350607766</c:v>
                </c:pt>
                <c:pt idx="85">
                  <c:v>0.92414181997875655</c:v>
                </c:pt>
                <c:pt idx="86">
                  <c:v>0.93086157965665306</c:v>
                </c:pt>
                <c:pt idx="87">
                  <c:v>0.9370266439430035</c:v>
                </c:pt>
                <c:pt idx="88">
                  <c:v>0.94267582410113127</c:v>
                </c:pt>
                <c:pt idx="89">
                  <c:v>0.94784643692158232</c:v>
                </c:pt>
                <c:pt idx="90">
                  <c:v>0.95257412682243336</c:v>
                </c:pt>
                <c:pt idx="91">
                  <c:v>0.95689274505891386</c:v>
                </c:pt>
                <c:pt idx="92">
                  <c:v>0.96083427720323566</c:v>
                </c:pt>
                <c:pt idx="93">
                  <c:v>0.96442881072736386</c:v>
                </c:pt>
                <c:pt idx="94">
                  <c:v>0.96770453530154954</c:v>
                </c:pt>
                <c:pt idx="95">
                  <c:v>0.97068776924864364</c:v>
                </c:pt>
                <c:pt idx="96">
                  <c:v>0.97340300642313404</c:v>
                </c:pt>
                <c:pt idx="97">
                  <c:v>0.9758729785823308</c:v>
                </c:pt>
                <c:pt idx="98">
                  <c:v>0.97811872906386943</c:v>
                </c:pt>
                <c:pt idx="99">
                  <c:v>0.98015969426592253</c:v>
                </c:pt>
                <c:pt idx="100">
                  <c:v>0.98201379003790845</c:v>
                </c:pt>
                <c:pt idx="101">
                  <c:v>0.9836975006285591</c:v>
                </c:pt>
                <c:pt idx="102">
                  <c:v>0.98522596830672693</c:v>
                </c:pt>
                <c:pt idx="103">
                  <c:v>0.98661308217233512</c:v>
                </c:pt>
                <c:pt idx="104">
                  <c:v>0.98787156501572571</c:v>
                </c:pt>
                <c:pt idx="105">
                  <c:v>0.98901305736940681</c:v>
                </c:pt>
                <c:pt idx="106">
                  <c:v>0.99004819813309575</c:v>
                </c:pt>
                <c:pt idx="107">
                  <c:v>0.99098670134715205</c:v>
                </c:pt>
                <c:pt idx="108">
                  <c:v>0.99183742884684012</c:v>
                </c:pt>
                <c:pt idx="109">
                  <c:v>0.99260845865571812</c:v>
                </c:pt>
                <c:pt idx="110">
                  <c:v>0.99330714907571527</c:v>
                </c:pt>
                <c:pt idx="111">
                  <c:v>0.99394019850841575</c:v>
                </c:pt>
                <c:pt idx="112">
                  <c:v>0.99451370110054949</c:v>
                </c:pt>
                <c:pt idx="113">
                  <c:v>0.99503319834994297</c:v>
                </c:pt>
                <c:pt idx="114">
                  <c:v>0.99550372683905886</c:v>
                </c:pt>
                <c:pt idx="115">
                  <c:v>0.99592986228410396</c:v>
                </c:pt>
                <c:pt idx="116">
                  <c:v>0.99631576010056411</c:v>
                </c:pt>
                <c:pt idx="117">
                  <c:v>0.99666519269258669</c:v>
                </c:pt>
                <c:pt idx="118">
                  <c:v>0.99698158367529166</c:v>
                </c:pt>
                <c:pt idx="119">
                  <c:v>0.99726803923698903</c:v>
                </c:pt>
                <c:pt idx="120">
                  <c:v>0.99752737684336534</c:v>
                </c:pt>
                <c:pt idx="121">
                  <c:v>0.9977621514787236</c:v>
                </c:pt>
                <c:pt idx="122">
                  <c:v>0.9979746796109501</c:v>
                </c:pt>
                <c:pt idx="123">
                  <c:v>0.99816706105750719</c:v>
                </c:pt>
                <c:pt idx="124">
                  <c:v>0.99834119891982553</c:v>
                </c:pt>
                <c:pt idx="125">
                  <c:v>0.99849881774326299</c:v>
                </c:pt>
                <c:pt idx="126">
                  <c:v>0.9986414800495711</c:v>
                </c:pt>
                <c:pt idx="127">
                  <c:v>0.99877060137872264</c:v>
                </c:pt>
                <c:pt idx="128">
                  <c:v>0.99888746396713979</c:v>
                </c:pt>
                <c:pt idx="129">
                  <c:v>0.9989932291799144</c:v>
                </c:pt>
                <c:pt idx="130">
                  <c:v>0.9990889488055994</c:v>
                </c:pt>
                <c:pt idx="131">
                  <c:v>0.99917557531360168</c:v>
                </c:pt>
                <c:pt idx="132">
                  <c:v>0.99925397116616332</c:v>
                </c:pt>
                <c:pt idx="133">
                  <c:v>0.99932491726936723</c:v>
                </c:pt>
                <c:pt idx="134">
                  <c:v>0.99938912064056562</c:v>
                </c:pt>
                <c:pt idx="135">
                  <c:v>0.9994472213630764</c:v>
                </c:pt>
                <c:pt idx="136">
                  <c:v>0.99949979889292051</c:v>
                </c:pt>
                <c:pt idx="137">
                  <c:v>0.9995473777767595</c:v>
                </c:pt>
                <c:pt idx="138">
                  <c:v>0.99959043283501392</c:v>
                </c:pt>
                <c:pt idx="139">
                  <c:v>0.99962939385937355</c:v>
                </c:pt>
                <c:pt idx="140">
                  <c:v>0.99966464986953363</c:v>
                </c:pt>
                <c:pt idx="141">
                  <c:v>0.99969655296997117</c:v>
                </c:pt>
                <c:pt idx="142">
                  <c:v>0.99972542184389857</c:v>
                </c:pt>
                <c:pt idx="143">
                  <c:v>0.99975154491816054</c:v>
                </c:pt>
                <c:pt idx="144">
                  <c:v>0.99977518322976666</c:v>
                </c:pt>
                <c:pt idx="145">
                  <c:v>0.9997965730219448</c:v>
                </c:pt>
                <c:pt idx="146">
                  <c:v>0.99981592809503661</c:v>
                </c:pt>
                <c:pt idx="147">
                  <c:v>0.99983344193522272</c:v>
                </c:pt>
                <c:pt idx="148">
                  <c:v>0.99984928964194031</c:v>
                </c:pt>
                <c:pt idx="149">
                  <c:v>0.99986362967292042</c:v>
                </c:pt>
                <c:pt idx="150">
                  <c:v>0.99987660542401369</c:v>
                </c:pt>
                <c:pt idx="151">
                  <c:v>0.99988834665937043</c:v>
                </c:pt>
                <c:pt idx="152">
                  <c:v>0.99989897080609225</c:v>
                </c:pt>
                <c:pt idx="153">
                  <c:v>0.9999085841261478</c:v>
                </c:pt>
                <c:pt idx="154">
                  <c:v>0.99991728277714842</c:v>
                </c:pt>
                <c:pt idx="155">
                  <c:v>0.99992515377248947</c:v>
                </c:pt>
                <c:pt idx="156">
                  <c:v>0.99993227585038036</c:v>
                </c:pt>
                <c:pt idx="157">
                  <c:v>0.99993872026038333</c:v>
                </c:pt>
                <c:pt idx="158">
                  <c:v>0.99994455147527717</c:v>
                </c:pt>
                <c:pt idx="159">
                  <c:v>0.99994982783531616</c:v>
                </c:pt>
                <c:pt idx="160">
                  <c:v>0.99995460213129761</c:v>
                </c:pt>
                <c:pt idx="161">
                  <c:v>0.99995892213223525</c:v>
                </c:pt>
                <c:pt idx="162">
                  <c:v>0.99996283106289707</c:v>
                </c:pt>
                <c:pt idx="163">
                  <c:v>0.99996636803596128</c:v>
                </c:pt>
                <c:pt idx="164">
                  <c:v>0.99996956844309937</c:v>
                </c:pt>
                <c:pt idx="165">
                  <c:v>0.99997246430888531</c:v>
                </c:pt>
                <c:pt idx="166">
                  <c:v>0.99997508461106066</c:v>
                </c:pt>
                <c:pt idx="167">
                  <c:v>0.99997745557034956</c:v>
                </c:pt>
                <c:pt idx="168">
                  <c:v>0.99997960091272009</c:v>
                </c:pt>
                <c:pt idx="169">
                  <c:v>0.99998154210670442</c:v>
                </c:pt>
                <c:pt idx="170">
                  <c:v>0.99998329857815205</c:v>
                </c:pt>
                <c:pt idx="171">
                  <c:v>0.99998488790455897</c:v>
                </c:pt>
                <c:pt idx="172">
                  <c:v>0.99998632599091541</c:v>
                </c:pt>
                <c:pt idx="173">
                  <c:v>0.9999876272288255</c:v>
                </c:pt>
                <c:pt idx="174">
                  <c:v>0.999988804640495</c:v>
                </c:pt>
                <c:pt idx="175">
                  <c:v>0.99998987000901918</c:v>
                </c:pt>
                <c:pt idx="176">
                  <c:v>0.99999083399628019</c:v>
                </c:pt>
                <c:pt idx="177">
                  <c:v>0.99999170624962608</c:v>
                </c:pt>
                <c:pt idx="178">
                  <c:v>0.99999249549840286</c:v>
                </c:pt>
                <c:pt idx="179">
                  <c:v>0.99999320964130201</c:v>
                </c:pt>
                <c:pt idx="180">
                  <c:v>0.99999385582539779</c:v>
                </c:pt>
                <c:pt idx="181">
                  <c:v>0.99999444051766651</c:v>
                </c:pt>
                <c:pt idx="182">
                  <c:v>0.99999496956969813</c:v>
                </c:pt>
                <c:pt idx="183">
                  <c:v>0.99999544827625519</c:v>
                </c:pt>
                <c:pt idx="184">
                  <c:v>0.99999588142825502</c:v>
                </c:pt>
                <c:pt idx="185">
                  <c:v>0.99999627336071584</c:v>
                </c:pt>
                <c:pt idx="186">
                  <c:v>0.99999662799613631</c:v>
                </c:pt>
                <c:pt idx="187">
                  <c:v>0.99999694888375135</c:v>
                </c:pt>
                <c:pt idx="188">
                  <c:v>0.99999723923504968</c:v>
                </c:pt>
                <c:pt idx="189">
                  <c:v>0.9999975019559143</c:v>
                </c:pt>
                <c:pt idx="190">
                  <c:v>0.99999773967570205</c:v>
                </c:pt>
                <c:pt idx="191">
                  <c:v>0.99999795477355857</c:v>
                </c:pt>
                <c:pt idx="192">
                  <c:v>0.99999814940222709</c:v>
                </c:pt>
                <c:pt idx="193">
                  <c:v>0.99999832550959444</c:v>
                </c:pt>
                <c:pt idx="194">
                  <c:v>0.99999848485818343</c:v>
                </c:pt>
                <c:pt idx="195">
                  <c:v>0.99999862904279302</c:v>
                </c:pt>
                <c:pt idx="196">
                  <c:v>0.99999875950645889</c:v>
                </c:pt>
                <c:pt idx="197">
                  <c:v>0.99999887755489469</c:v>
                </c:pt>
                <c:pt idx="198">
                  <c:v>0.99999898436956058</c:v>
                </c:pt>
                <c:pt idx="199">
                  <c:v>0.99999908101948665</c:v>
                </c:pt>
                <c:pt idx="200">
                  <c:v>0.99999916847197223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D18-418C-953C-9BC2684432A8}"/>
            </c:ext>
          </c:extLst>
        </c:ser>
        <c:ser>
          <c:idx val="1"/>
          <c:order val="1"/>
          <c:tx>
            <c:v>Вертикаль</c:v>
          </c:tx>
          <c:spPr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(Мамдани!$N$3,Мамдани!$N$3)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(Мамдани!$N$19,Мамдани!$N$9)</c:f>
              <c:numCache>
                <c:formatCode>General</c:formatCode>
                <c:ptCount val="2"/>
                <c:pt idx="0">
                  <c:v>0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D18-418C-953C-9BC2684432A8}"/>
            </c:ext>
          </c:extLst>
        </c:ser>
        <c:ser>
          <c:idx val="2"/>
          <c:order val="2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(Мамдани!$N$3,Мамдани!$N$16)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(Мамдани!$N$9,Мамдани!$N$9)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9D18-418C-953C-9BC2684432A8}"/>
            </c:ext>
          </c:extLst>
        </c:ser>
        <c:ser>
          <c:idx val="3"/>
          <c:order val="3"/>
          <c:tx>
            <c:v>Горизонталь_main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(Мамдани!$N$17,Мамдани!$N$16)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(Мамдани!$N$13,Мамдани!$N$13)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9D18-418C-953C-9BC268443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Мамдани!$F$1</c:f>
              <c:strCache>
                <c:ptCount val="1"/>
                <c:pt idx="0">
                  <c:v>B1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Мамдани!$F$2:$F$202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0.42955735821073909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0.48675225595997168</c:v>
                </c:pt>
                <c:pt idx="73">
                  <c:v>0.50141935103294044</c:v>
                </c:pt>
                <c:pt idx="74">
                  <c:v>0.51620567394549643</c:v>
                </c:pt>
                <c:pt idx="75">
                  <c:v>0.53109599103534522</c:v>
                </c:pt>
                <c:pt idx="76">
                  <c:v>0.5460744266397094</c:v>
                </c:pt>
                <c:pt idx="77">
                  <c:v>0.56112448482017441</c:v>
                </c:pt>
                <c:pt idx="78">
                  <c:v>0.57622907367179987</c:v>
                </c:pt>
                <c:pt idx="79">
                  <c:v>0.59137053219698121</c:v>
                </c:pt>
                <c:pt idx="80">
                  <c:v>0.60653065971263342</c:v>
                </c:pt>
                <c:pt idx="81">
                  <c:v>0.62169074774719313</c:v>
                </c:pt>
                <c:pt idx="82">
                  <c:v>0.63683161437174307</c:v>
                </c:pt>
                <c:pt idx="83">
                  <c:v>0.65193364089734551</c:v>
                </c:pt>
                <c:pt idx="84">
                  <c:v>0.66697681085847449</c:v>
                </c:pt>
                <c:pt idx="85">
                  <c:v>0.68194075119034814</c:v>
                </c:pt>
                <c:pt idx="86">
                  <c:v>0.6968047754960347</c:v>
                </c:pt>
                <c:pt idx="87">
                  <c:v>0.71154792928753663</c:v>
                </c:pt>
                <c:pt idx="88">
                  <c:v>0.72614903707369105</c:v>
                </c:pt>
                <c:pt idx="89">
                  <c:v>0.74058675115675188</c:v>
                </c:pt>
                <c:pt idx="90">
                  <c:v>0.75483960198900735</c:v>
                </c:pt>
                <c:pt idx="91">
                  <c:v>0.7688860499307919</c:v>
                </c:pt>
                <c:pt idx="92">
                  <c:v>0.78270453824186803</c:v>
                </c:pt>
                <c:pt idx="93">
                  <c:v>0.79627354712941945</c:v>
                </c:pt>
                <c:pt idx="94">
                  <c:v>0.809571648667887</c:v>
                </c:pt>
                <c:pt idx="95">
                  <c:v>0.82257756239866464</c:v>
                </c:pt>
                <c:pt idx="96">
                  <c:v>0.835270211411272</c:v>
                </c:pt>
                <c:pt idx="97">
                  <c:v>0.84762877870213571</c:v>
                </c:pt>
                <c:pt idx="98">
                  <c:v>0.85963276360254226</c:v>
                </c:pt>
                <c:pt idx="99">
                  <c:v>0.87126203806373947</c:v>
                </c:pt>
                <c:pt idx="100">
                  <c:v>0.88249690258459546</c:v>
                </c:pt>
                <c:pt idx="101">
                  <c:v>0.89331814156568246</c:v>
                </c:pt>
                <c:pt idx="102">
                  <c:v>0.90370707787319604</c:v>
                </c:pt>
                <c:pt idx="103">
                  <c:v>0.91364562639672897</c:v>
                </c:pt>
                <c:pt idx="104">
                  <c:v>0.92311634638663587</c:v>
                </c:pt>
                <c:pt idx="105">
                  <c:v>0.93210249235952758</c:v>
                </c:pt>
                <c:pt idx="106">
                  <c:v>0.94058806336434209</c:v>
                </c:pt>
                <c:pt idx="107">
                  <c:v>0.94855785040642293</c:v>
                </c:pt>
                <c:pt idx="108">
                  <c:v>0.95599748183309996</c:v>
                </c:pt>
                <c:pt idx="109">
                  <c:v>0.96289346649136276</c:v>
                </c:pt>
                <c:pt idx="110">
                  <c:v>0.96923323447634413</c:v>
                </c:pt>
                <c:pt idx="111">
                  <c:v>0.97500517529841779</c:v>
                </c:pt>
                <c:pt idx="112">
                  <c:v>0.98019867330675525</c:v>
                </c:pt>
                <c:pt idx="113">
                  <c:v>0.98480414021809548</c:v>
                </c:pt>
                <c:pt idx="114">
                  <c:v>0.98881304461123309</c:v>
                </c:pt>
                <c:pt idx="115">
                  <c:v>0.99221793826024351</c:v>
                </c:pt>
                <c:pt idx="116">
                  <c:v>0.99501247919268232</c:v>
                </c:pt>
                <c:pt idx="117">
                  <c:v>0.99719145137284493</c:v>
                </c:pt>
                <c:pt idx="118">
                  <c:v>0.99875078092458092</c:v>
                </c:pt>
                <c:pt idx="119">
                  <c:v>0.99968754882303912</c:v>
                </c:pt>
                <c:pt idx="120">
                  <c:v>1</c:v>
                </c:pt>
                <c:pt idx="121">
                  <c:v>0.99968754882303912</c:v>
                </c:pt>
                <c:pt idx="122">
                  <c:v>0.99875078092458092</c:v>
                </c:pt>
                <c:pt idx="123">
                  <c:v>0.99719145137284493</c:v>
                </c:pt>
                <c:pt idx="124">
                  <c:v>0.99501247919268232</c:v>
                </c:pt>
                <c:pt idx="125">
                  <c:v>0.99221793826024351</c:v>
                </c:pt>
                <c:pt idx="126">
                  <c:v>0.98881304461123309</c:v>
                </c:pt>
                <c:pt idx="127">
                  <c:v>0.98480414021809548</c:v>
                </c:pt>
                <c:pt idx="128">
                  <c:v>0.98019867330675525</c:v>
                </c:pt>
                <c:pt idx="129">
                  <c:v>0.97500517529841779</c:v>
                </c:pt>
                <c:pt idx="130">
                  <c:v>0.96923323447634413</c:v>
                </c:pt>
                <c:pt idx="131">
                  <c:v>0.96289346649136276</c:v>
                </c:pt>
                <c:pt idx="132">
                  <c:v>0.95599748183309996</c:v>
                </c:pt>
                <c:pt idx="133">
                  <c:v>0.94855785040642293</c:v>
                </c:pt>
                <c:pt idx="134">
                  <c:v>0.94058806336434209</c:v>
                </c:pt>
                <c:pt idx="135">
                  <c:v>0.93210249235952758</c:v>
                </c:pt>
                <c:pt idx="136">
                  <c:v>0.92311634638663587</c:v>
                </c:pt>
                <c:pt idx="137">
                  <c:v>0.91364562639672897</c:v>
                </c:pt>
                <c:pt idx="138">
                  <c:v>0.90370707787319604</c:v>
                </c:pt>
                <c:pt idx="139">
                  <c:v>0.89331814156568246</c:v>
                </c:pt>
                <c:pt idx="140">
                  <c:v>0.88249690258459546</c:v>
                </c:pt>
                <c:pt idx="141">
                  <c:v>0.87126203806373947</c:v>
                </c:pt>
                <c:pt idx="142">
                  <c:v>0.85963276360254226</c:v>
                </c:pt>
                <c:pt idx="143">
                  <c:v>0.84762877870213571</c:v>
                </c:pt>
                <c:pt idx="144">
                  <c:v>0.835270211411272</c:v>
                </c:pt>
                <c:pt idx="145">
                  <c:v>0.82257756239866464</c:v>
                </c:pt>
                <c:pt idx="146">
                  <c:v>0.809571648667887</c:v>
                </c:pt>
                <c:pt idx="147">
                  <c:v>0.79627354712941945</c:v>
                </c:pt>
                <c:pt idx="148">
                  <c:v>0.78270453824186803</c:v>
                </c:pt>
                <c:pt idx="149">
                  <c:v>0.7688860499307919</c:v>
                </c:pt>
                <c:pt idx="150">
                  <c:v>0.75483960198900735</c:v>
                </c:pt>
                <c:pt idx="151">
                  <c:v>0.74058675115675188</c:v>
                </c:pt>
                <c:pt idx="152">
                  <c:v>0.72614903707369105</c:v>
                </c:pt>
                <c:pt idx="153">
                  <c:v>0.71154792928753663</c:v>
                </c:pt>
                <c:pt idx="154">
                  <c:v>0.6968047754960347</c:v>
                </c:pt>
                <c:pt idx="155">
                  <c:v>0.68194075119034814</c:v>
                </c:pt>
                <c:pt idx="156">
                  <c:v>0.66697681085847449</c:v>
                </c:pt>
                <c:pt idx="157">
                  <c:v>0.65193364089734551</c:v>
                </c:pt>
                <c:pt idx="158">
                  <c:v>0.63683161437174307</c:v>
                </c:pt>
                <c:pt idx="159">
                  <c:v>0.62169074774719313</c:v>
                </c:pt>
                <c:pt idx="160">
                  <c:v>0.60653065971263342</c:v>
                </c:pt>
                <c:pt idx="161">
                  <c:v>0.59137053219698088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0.54607442663970962</c:v>
                </c:pt>
                <c:pt idx="165">
                  <c:v>0.53109599103534522</c:v>
                </c:pt>
                <c:pt idx="166">
                  <c:v>0.5162056739454961</c:v>
                </c:pt>
                <c:pt idx="167">
                  <c:v>0.50141935103294055</c:v>
                </c:pt>
                <c:pt idx="168">
                  <c:v>0.48675225595997157</c:v>
                </c:pt>
                <c:pt idx="169">
                  <c:v>0.47221896125565399</c:v>
                </c:pt>
                <c:pt idx="170">
                  <c:v>0.45783336177161427</c:v>
                </c:pt>
                <c:pt idx="171">
                  <c:v>0.44360866071177157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0.32465246735834974</c:v>
                </c:pt>
                <c:pt idx="181">
                  <c:v>0.31260573969965522</c:v>
                </c:pt>
                <c:pt idx="182">
                  <c:v>0.30081795435727565</c:v>
                </c:pt>
                <c:pt idx="183">
                  <c:v>0.28929379949956158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0.25634015141507349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0.22586619783851461</c:v>
                </c:pt>
                <c:pt idx="190">
                  <c:v>0.21626516682988731</c:v>
                </c:pt>
                <c:pt idx="191">
                  <c:v>0.20694287292767749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0.18063985161889409</c:v>
                </c:pt>
                <c:pt idx="195">
                  <c:v>0.17242162389375282</c:v>
                </c:pt>
                <c:pt idx="196">
                  <c:v>0.16447445657715479</c:v>
                </c:pt>
                <c:pt idx="197">
                  <c:v>0.15679555808603976</c:v>
                </c:pt>
                <c:pt idx="198">
                  <c:v>0.14938177525041799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A16-4049-BE29-3CC37D5050B9}"/>
            </c:ext>
          </c:extLst>
        </c:ser>
        <c:ser>
          <c:idx val="1"/>
          <c:order val="1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(Мамдани!$N$17,Мамдани!$N$16)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(Мамдани!$N$12,Мамдани!$N$12)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A16-4049-BE29-3CC37D505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801104"/>
        <c:axId val="221801584"/>
      </c:scatterChart>
      <c:valAx>
        <c:axId val="221801104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584"/>
        <c:crosses val="autoZero"/>
        <c:crossBetween val="midCat"/>
        <c:majorUnit val="1"/>
      </c:valAx>
      <c:valAx>
        <c:axId val="221801584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104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36936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Мамдани!$G$1</c:f>
              <c:strCache>
                <c:ptCount val="1"/>
                <c:pt idx="0">
                  <c:v>B2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Мамдани!$G$2:$G$202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1.9999999999999855E-4</c:v>
                </c:pt>
                <c:pt idx="52">
                  <c:v>8.0000000000000145E-4</c:v>
                </c:pt>
                <c:pt idx="53">
                  <c:v>1.7999999999999978E-3</c:v>
                </c:pt>
                <c:pt idx="54">
                  <c:v>3.2000000000000058E-3</c:v>
                </c:pt>
                <c:pt idx="55">
                  <c:v>5.000000000000001E-3</c:v>
                </c:pt>
                <c:pt idx="56">
                  <c:v>7.1999999999999911E-3</c:v>
                </c:pt>
                <c:pt idx="57">
                  <c:v>9.8000000000000049E-3</c:v>
                </c:pt>
                <c:pt idx="58">
                  <c:v>1.2799999999999995E-2</c:v>
                </c:pt>
                <c:pt idx="59">
                  <c:v>1.6200000000000013E-2</c:v>
                </c:pt>
                <c:pt idx="60">
                  <c:v>2.0000000000000004E-2</c:v>
                </c:pt>
                <c:pt idx="61">
                  <c:v>2.4199999999999982E-2</c:v>
                </c:pt>
                <c:pt idx="62">
                  <c:v>2.880000000000001E-2</c:v>
                </c:pt>
                <c:pt idx="63">
                  <c:v>3.379999999999999E-2</c:v>
                </c:pt>
                <c:pt idx="64">
                  <c:v>3.920000000000002E-2</c:v>
                </c:pt>
                <c:pt idx="65">
                  <c:v>4.4999999999999998E-2</c:v>
                </c:pt>
                <c:pt idx="66">
                  <c:v>5.1199999999999982E-2</c:v>
                </c:pt>
                <c:pt idx="67">
                  <c:v>5.7800000000000011E-2</c:v>
                </c:pt>
                <c:pt idx="68">
                  <c:v>6.4799999999999996E-2</c:v>
                </c:pt>
                <c:pt idx="69">
                  <c:v>7.2200000000000028E-2</c:v>
                </c:pt>
                <c:pt idx="70">
                  <c:v>8.0000000000000016E-2</c:v>
                </c:pt>
                <c:pt idx="71">
                  <c:v>8.8199999999999973E-2</c:v>
                </c:pt>
                <c:pt idx="72">
                  <c:v>9.6800000000000025E-2</c:v>
                </c:pt>
                <c:pt idx="73">
                  <c:v>0.10579999999999998</c:v>
                </c:pt>
                <c:pt idx="74">
                  <c:v>0.11520000000000004</c:v>
                </c:pt>
                <c:pt idx="75">
                  <c:v>0.125</c:v>
                </c:pt>
                <c:pt idx="76">
                  <c:v>0.13519999999999996</c:v>
                </c:pt>
                <c:pt idx="77">
                  <c:v>0.14580000000000001</c:v>
                </c:pt>
                <c:pt idx="78">
                  <c:v>0.15679999999999997</c:v>
                </c:pt>
                <c:pt idx="79">
                  <c:v>0.16820000000000004</c:v>
                </c:pt>
                <c:pt idx="80">
                  <c:v>0.18</c:v>
                </c:pt>
                <c:pt idx="81">
                  <c:v>0.19219999999999993</c:v>
                </c:pt>
                <c:pt idx="82">
                  <c:v>0.20479999999999993</c:v>
                </c:pt>
                <c:pt idx="83">
                  <c:v>0.2178000000000001</c:v>
                </c:pt>
                <c:pt idx="84">
                  <c:v>0.23120000000000004</c:v>
                </c:pt>
                <c:pt idx="85">
                  <c:v>0.24499999999999997</c:v>
                </c:pt>
                <c:pt idx="86">
                  <c:v>0.25919999999999999</c:v>
                </c:pt>
                <c:pt idx="87">
                  <c:v>0.27379999999999993</c:v>
                </c:pt>
                <c:pt idx="88">
                  <c:v>0.28880000000000011</c:v>
                </c:pt>
                <c:pt idx="89">
                  <c:v>0.30420000000000003</c:v>
                </c:pt>
                <c:pt idx="90">
                  <c:v>0.32000000000000006</c:v>
                </c:pt>
                <c:pt idx="91">
                  <c:v>0.33619999999999994</c:v>
                </c:pt>
                <c:pt idx="92">
                  <c:v>0.35279999999999989</c:v>
                </c:pt>
                <c:pt idx="93">
                  <c:v>0.36980000000000007</c:v>
                </c:pt>
                <c:pt idx="94">
                  <c:v>0.3872000000000001</c:v>
                </c:pt>
                <c:pt idx="95">
                  <c:v>0.40500000000000003</c:v>
                </c:pt>
                <c:pt idx="96">
                  <c:v>0.42319999999999991</c:v>
                </c:pt>
                <c:pt idx="97">
                  <c:v>0.44179999999999986</c:v>
                </c:pt>
                <c:pt idx="98">
                  <c:v>0.46080000000000015</c:v>
                </c:pt>
                <c:pt idx="99">
                  <c:v>0.48020000000000007</c:v>
                </c:pt>
                <c:pt idx="100">
                  <c:v>0.5</c:v>
                </c:pt>
                <c:pt idx="101">
                  <c:v>0.51979999999999993</c:v>
                </c:pt>
                <c:pt idx="102">
                  <c:v>0.5391999999999999</c:v>
                </c:pt>
                <c:pt idx="103">
                  <c:v>0.55820000000000014</c:v>
                </c:pt>
                <c:pt idx="104">
                  <c:v>0.57680000000000009</c:v>
                </c:pt>
                <c:pt idx="105">
                  <c:v>0.59499999999999997</c:v>
                </c:pt>
                <c:pt idx="106">
                  <c:v>0.6127999999999999</c:v>
                </c:pt>
                <c:pt idx="107">
                  <c:v>0.63019999999999987</c:v>
                </c:pt>
                <c:pt idx="108">
                  <c:v>0.64720000000000011</c:v>
                </c:pt>
                <c:pt idx="109">
                  <c:v>0.66380000000000006</c:v>
                </c:pt>
                <c:pt idx="110">
                  <c:v>0.67999999999999994</c:v>
                </c:pt>
                <c:pt idx="111">
                  <c:v>0.69579999999999997</c:v>
                </c:pt>
                <c:pt idx="112">
                  <c:v>0.71119999999999983</c:v>
                </c:pt>
                <c:pt idx="113">
                  <c:v>0.72620000000000007</c:v>
                </c:pt>
                <c:pt idx="114">
                  <c:v>0.74080000000000001</c:v>
                </c:pt>
                <c:pt idx="115">
                  <c:v>0.755</c:v>
                </c:pt>
                <c:pt idx="116">
                  <c:v>0.76879999999999993</c:v>
                </c:pt>
                <c:pt idx="117">
                  <c:v>0.7821999999999999</c:v>
                </c:pt>
                <c:pt idx="118">
                  <c:v>0.79520000000000013</c:v>
                </c:pt>
                <c:pt idx="119">
                  <c:v>0.80780000000000007</c:v>
                </c:pt>
                <c:pt idx="120">
                  <c:v>0.82000000000000006</c:v>
                </c:pt>
                <c:pt idx="121">
                  <c:v>0.83179999999999998</c:v>
                </c:pt>
                <c:pt idx="122">
                  <c:v>0.84319999999999995</c:v>
                </c:pt>
                <c:pt idx="123">
                  <c:v>0.85420000000000007</c:v>
                </c:pt>
                <c:pt idx="124">
                  <c:v>0.86480000000000001</c:v>
                </c:pt>
                <c:pt idx="125">
                  <c:v>0.875</c:v>
                </c:pt>
                <c:pt idx="126">
                  <c:v>0.88479999999999992</c:v>
                </c:pt>
                <c:pt idx="127">
                  <c:v>0.89419999999999988</c:v>
                </c:pt>
                <c:pt idx="128">
                  <c:v>0.90320000000000011</c:v>
                </c:pt>
                <c:pt idx="129">
                  <c:v>0.91180000000000005</c:v>
                </c:pt>
                <c:pt idx="130">
                  <c:v>0.91999999999999993</c:v>
                </c:pt>
                <c:pt idx="131">
                  <c:v>0.92779999999999996</c:v>
                </c:pt>
                <c:pt idx="132">
                  <c:v>0.93519999999999992</c:v>
                </c:pt>
                <c:pt idx="133">
                  <c:v>0.94220000000000004</c:v>
                </c:pt>
                <c:pt idx="134">
                  <c:v>0.94879999999999998</c:v>
                </c:pt>
                <c:pt idx="135">
                  <c:v>0.95499999999999996</c:v>
                </c:pt>
                <c:pt idx="136">
                  <c:v>0.96079999999999999</c:v>
                </c:pt>
                <c:pt idx="137">
                  <c:v>0.96619999999999995</c:v>
                </c:pt>
                <c:pt idx="138">
                  <c:v>0.97120000000000006</c:v>
                </c:pt>
                <c:pt idx="139">
                  <c:v>0.9758</c:v>
                </c:pt>
                <c:pt idx="140">
                  <c:v>0.98</c:v>
                </c:pt>
                <c:pt idx="141">
                  <c:v>0.98380000000000001</c:v>
                </c:pt>
                <c:pt idx="142">
                  <c:v>0.98719999999999997</c:v>
                </c:pt>
                <c:pt idx="143">
                  <c:v>0.99019999999999997</c:v>
                </c:pt>
                <c:pt idx="144">
                  <c:v>0.99280000000000002</c:v>
                </c:pt>
                <c:pt idx="145">
                  <c:v>0.995</c:v>
                </c:pt>
                <c:pt idx="146">
                  <c:v>0.99680000000000002</c:v>
                </c:pt>
                <c:pt idx="147">
                  <c:v>0.99819999999999998</c:v>
                </c:pt>
                <c:pt idx="148">
                  <c:v>0.99919999999999998</c:v>
                </c:pt>
                <c:pt idx="149">
                  <c:v>0.99980000000000002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38D-437E-A99A-5FC413AC328F}"/>
            </c:ext>
          </c:extLst>
        </c:ser>
        <c:ser>
          <c:idx val="1"/>
          <c:order val="1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(Мамдани!$N$17,Мамдани!$N$16)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(Мамдани!$N$13,Мамдани!$N$13)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38D-437E-A99A-5FC413AC3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28000000000001E-2"/>
          <c:y val="5.0391999999999999E-2"/>
          <c:w val="0.921763"/>
          <c:h val="0.855557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Мамдани!$H$1</c:f>
              <c:strCache>
                <c:ptCount val="1"/>
                <c:pt idx="0">
                  <c:v>Мамдани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Мамдани!$H$2:$H$202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0.42857142857142855</c:v>
                </c:pt>
                <c:pt idx="69">
                  <c:v>0.42857142857142855</c:v>
                </c:pt>
                <c:pt idx="70">
                  <c:v>0.42857142857142855</c:v>
                </c:pt>
                <c:pt idx="71">
                  <c:v>0.42857142857142855</c:v>
                </c:pt>
                <c:pt idx="72">
                  <c:v>0.42857142857142855</c:v>
                </c:pt>
                <c:pt idx="73">
                  <c:v>0.42857142857142855</c:v>
                </c:pt>
                <c:pt idx="74">
                  <c:v>0.42857142857142855</c:v>
                </c:pt>
                <c:pt idx="75">
                  <c:v>0.42857142857142855</c:v>
                </c:pt>
                <c:pt idx="76">
                  <c:v>0.42857142857142855</c:v>
                </c:pt>
                <c:pt idx="77">
                  <c:v>0.42857142857142855</c:v>
                </c:pt>
                <c:pt idx="78">
                  <c:v>0.42857142857142855</c:v>
                </c:pt>
                <c:pt idx="79">
                  <c:v>0.42857142857142855</c:v>
                </c:pt>
                <c:pt idx="80">
                  <c:v>0.42857142857142855</c:v>
                </c:pt>
                <c:pt idx="81">
                  <c:v>0.42857142857142855</c:v>
                </c:pt>
                <c:pt idx="82">
                  <c:v>0.42857142857142855</c:v>
                </c:pt>
                <c:pt idx="83">
                  <c:v>0.42857142857142855</c:v>
                </c:pt>
                <c:pt idx="84">
                  <c:v>0.42857142857142855</c:v>
                </c:pt>
                <c:pt idx="85">
                  <c:v>0.42857142857142855</c:v>
                </c:pt>
                <c:pt idx="86">
                  <c:v>0.42857142857142855</c:v>
                </c:pt>
                <c:pt idx="87">
                  <c:v>0.42857142857142855</c:v>
                </c:pt>
                <c:pt idx="88">
                  <c:v>0.42857142857142855</c:v>
                </c:pt>
                <c:pt idx="89">
                  <c:v>0.42857142857142855</c:v>
                </c:pt>
                <c:pt idx="90">
                  <c:v>0.42857142857142855</c:v>
                </c:pt>
                <c:pt idx="91">
                  <c:v>0.42857142857142855</c:v>
                </c:pt>
                <c:pt idx="92">
                  <c:v>0.42857142857142855</c:v>
                </c:pt>
                <c:pt idx="93">
                  <c:v>0.42857142857142855</c:v>
                </c:pt>
                <c:pt idx="94">
                  <c:v>0.42857142857142855</c:v>
                </c:pt>
                <c:pt idx="95">
                  <c:v>0.42857142857142855</c:v>
                </c:pt>
                <c:pt idx="96">
                  <c:v>0.42857142857142855</c:v>
                </c:pt>
                <c:pt idx="97">
                  <c:v>0.42857142857142855</c:v>
                </c:pt>
                <c:pt idx="98">
                  <c:v>0.42857142857142855</c:v>
                </c:pt>
                <c:pt idx="99">
                  <c:v>0.42857142857142855</c:v>
                </c:pt>
                <c:pt idx="100">
                  <c:v>0.42857142857142855</c:v>
                </c:pt>
                <c:pt idx="101">
                  <c:v>0.42857142857142855</c:v>
                </c:pt>
                <c:pt idx="102">
                  <c:v>0.42857142857142855</c:v>
                </c:pt>
                <c:pt idx="103">
                  <c:v>0.42857142857142855</c:v>
                </c:pt>
                <c:pt idx="104">
                  <c:v>0.42857142857142855</c:v>
                </c:pt>
                <c:pt idx="105">
                  <c:v>0.42857142857142855</c:v>
                </c:pt>
                <c:pt idx="106">
                  <c:v>0.42857142857142855</c:v>
                </c:pt>
                <c:pt idx="107">
                  <c:v>0.42857142857142855</c:v>
                </c:pt>
                <c:pt idx="108">
                  <c:v>0.42857142857142855</c:v>
                </c:pt>
                <c:pt idx="109">
                  <c:v>0.42857142857142855</c:v>
                </c:pt>
                <c:pt idx="110">
                  <c:v>0.42857142857142855</c:v>
                </c:pt>
                <c:pt idx="111">
                  <c:v>0.42857142857142855</c:v>
                </c:pt>
                <c:pt idx="112">
                  <c:v>0.42857142857142855</c:v>
                </c:pt>
                <c:pt idx="113">
                  <c:v>0.42857142857142855</c:v>
                </c:pt>
                <c:pt idx="114">
                  <c:v>0.42857142857142855</c:v>
                </c:pt>
                <c:pt idx="115">
                  <c:v>0.42857142857142855</c:v>
                </c:pt>
                <c:pt idx="116">
                  <c:v>0.42857142857142855</c:v>
                </c:pt>
                <c:pt idx="117">
                  <c:v>0.42857142857142855</c:v>
                </c:pt>
                <c:pt idx="118">
                  <c:v>0.42857142857142855</c:v>
                </c:pt>
                <c:pt idx="119">
                  <c:v>0.42857142857142855</c:v>
                </c:pt>
                <c:pt idx="120">
                  <c:v>0.42857142857142855</c:v>
                </c:pt>
                <c:pt idx="121">
                  <c:v>0.42857142857142855</c:v>
                </c:pt>
                <c:pt idx="122">
                  <c:v>0.42857142857142855</c:v>
                </c:pt>
                <c:pt idx="123">
                  <c:v>0.42857142857142855</c:v>
                </c:pt>
                <c:pt idx="124">
                  <c:v>0.42857142857142855</c:v>
                </c:pt>
                <c:pt idx="125">
                  <c:v>0.42857142857142855</c:v>
                </c:pt>
                <c:pt idx="126">
                  <c:v>0.42857142857142855</c:v>
                </c:pt>
                <c:pt idx="127">
                  <c:v>0.42857142857142855</c:v>
                </c:pt>
                <c:pt idx="128">
                  <c:v>0.42857142857142855</c:v>
                </c:pt>
                <c:pt idx="129">
                  <c:v>0.42857142857142855</c:v>
                </c:pt>
                <c:pt idx="130">
                  <c:v>0.42857142857142855</c:v>
                </c:pt>
                <c:pt idx="131">
                  <c:v>0.42857142857142855</c:v>
                </c:pt>
                <c:pt idx="132">
                  <c:v>0.42857142857142855</c:v>
                </c:pt>
                <c:pt idx="133">
                  <c:v>0.42857142857142855</c:v>
                </c:pt>
                <c:pt idx="134">
                  <c:v>0.42857142857142855</c:v>
                </c:pt>
                <c:pt idx="135">
                  <c:v>0.42857142857142855</c:v>
                </c:pt>
                <c:pt idx="136">
                  <c:v>0.42857142857142855</c:v>
                </c:pt>
                <c:pt idx="137">
                  <c:v>0.42857142857142855</c:v>
                </c:pt>
                <c:pt idx="138">
                  <c:v>0.42857142857142855</c:v>
                </c:pt>
                <c:pt idx="139">
                  <c:v>0.42857142857142855</c:v>
                </c:pt>
                <c:pt idx="140">
                  <c:v>0.42857142857142855</c:v>
                </c:pt>
                <c:pt idx="141">
                  <c:v>0.42857142857142855</c:v>
                </c:pt>
                <c:pt idx="142">
                  <c:v>0.42857142857142855</c:v>
                </c:pt>
                <c:pt idx="143">
                  <c:v>0.42857142857142855</c:v>
                </c:pt>
                <c:pt idx="144">
                  <c:v>0.42857142857142855</c:v>
                </c:pt>
                <c:pt idx="145">
                  <c:v>0.42857142857142855</c:v>
                </c:pt>
                <c:pt idx="146">
                  <c:v>0.42857142857142855</c:v>
                </c:pt>
                <c:pt idx="147">
                  <c:v>0.42857142857142855</c:v>
                </c:pt>
                <c:pt idx="148">
                  <c:v>0.42857142857142855</c:v>
                </c:pt>
                <c:pt idx="149">
                  <c:v>0.42857142857142855</c:v>
                </c:pt>
                <c:pt idx="150">
                  <c:v>0.42857142857142855</c:v>
                </c:pt>
                <c:pt idx="151">
                  <c:v>0.42857142857142855</c:v>
                </c:pt>
                <c:pt idx="152">
                  <c:v>0.42857142857142855</c:v>
                </c:pt>
                <c:pt idx="153">
                  <c:v>0.42857142857142855</c:v>
                </c:pt>
                <c:pt idx="154">
                  <c:v>0.42857142857142855</c:v>
                </c:pt>
                <c:pt idx="155">
                  <c:v>0.42857142857142855</c:v>
                </c:pt>
                <c:pt idx="156">
                  <c:v>0.42857142857142855</c:v>
                </c:pt>
                <c:pt idx="157">
                  <c:v>0.42857142857142855</c:v>
                </c:pt>
                <c:pt idx="158">
                  <c:v>0.42857142857142855</c:v>
                </c:pt>
                <c:pt idx="159">
                  <c:v>0.42857142857142855</c:v>
                </c:pt>
                <c:pt idx="160">
                  <c:v>0.42857142857142855</c:v>
                </c:pt>
                <c:pt idx="161">
                  <c:v>0.42857142857142855</c:v>
                </c:pt>
                <c:pt idx="162">
                  <c:v>0.42857142857142855</c:v>
                </c:pt>
                <c:pt idx="163">
                  <c:v>0.42857142857142855</c:v>
                </c:pt>
                <c:pt idx="164">
                  <c:v>0.42857142857142855</c:v>
                </c:pt>
                <c:pt idx="165">
                  <c:v>0.42857142857142855</c:v>
                </c:pt>
                <c:pt idx="166">
                  <c:v>0.42857142857142855</c:v>
                </c:pt>
                <c:pt idx="167">
                  <c:v>0.42857142857142855</c:v>
                </c:pt>
                <c:pt idx="168">
                  <c:v>0.42857142857142855</c:v>
                </c:pt>
                <c:pt idx="169">
                  <c:v>0.42857142857142855</c:v>
                </c:pt>
                <c:pt idx="170">
                  <c:v>0.42857142857142855</c:v>
                </c:pt>
                <c:pt idx="171">
                  <c:v>0.42857142857142855</c:v>
                </c:pt>
                <c:pt idx="172">
                  <c:v>0.42857142857142855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0.33333333333333331</c:v>
                </c:pt>
                <c:pt idx="181">
                  <c:v>0.33333333333333331</c:v>
                </c:pt>
                <c:pt idx="182">
                  <c:v>0.33333333333333331</c:v>
                </c:pt>
                <c:pt idx="183">
                  <c:v>0.33333333333333331</c:v>
                </c:pt>
                <c:pt idx="184">
                  <c:v>0.33333333333333331</c:v>
                </c:pt>
                <c:pt idx="185">
                  <c:v>0.33333333333333331</c:v>
                </c:pt>
                <c:pt idx="186">
                  <c:v>0.33333333333333331</c:v>
                </c:pt>
                <c:pt idx="187">
                  <c:v>0.33333333333333331</c:v>
                </c:pt>
                <c:pt idx="188">
                  <c:v>0.33333333333333331</c:v>
                </c:pt>
                <c:pt idx="189">
                  <c:v>0.33333333333333331</c:v>
                </c:pt>
                <c:pt idx="190">
                  <c:v>0.33333333333333331</c:v>
                </c:pt>
                <c:pt idx="191">
                  <c:v>0.33333333333333331</c:v>
                </c:pt>
                <c:pt idx="192">
                  <c:v>0.33333333333333331</c:v>
                </c:pt>
                <c:pt idx="193">
                  <c:v>0.33333333333333331</c:v>
                </c:pt>
                <c:pt idx="194">
                  <c:v>0.33333333333333331</c:v>
                </c:pt>
                <c:pt idx="195">
                  <c:v>0.33333333333333331</c:v>
                </c:pt>
                <c:pt idx="196">
                  <c:v>0.33333333333333331</c:v>
                </c:pt>
                <c:pt idx="197">
                  <c:v>0.33333333333333331</c:v>
                </c:pt>
                <c:pt idx="198">
                  <c:v>0.33333333333333331</c:v>
                </c:pt>
                <c:pt idx="199">
                  <c:v>0.33333333333333331</c:v>
                </c:pt>
                <c:pt idx="200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13C-457E-B1F5-131BE8ADB3BA}"/>
            </c:ext>
          </c:extLst>
        </c:ser>
        <c:ser>
          <c:idx val="1"/>
          <c:order val="1"/>
          <c:tx>
            <c:v>Горизонт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(Мамдани!$N$17,Мамдани!$N$16)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(Мамдани!$N$13,Мамдани!$N$13)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13C-457E-B1F5-131BE8ADB3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28000000000001E-2"/>
          <c:y val="7.1288000000000004E-2"/>
          <c:w val="0.921763"/>
          <c:h val="0.85575299999999999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Мамдани!$H$1</c:f>
              <c:strCache>
                <c:ptCount val="1"/>
                <c:pt idx="0">
                  <c:v>Мамдани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Мамдани!$H$2:$H$202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0.42857142857142855</c:v>
                </c:pt>
                <c:pt idx="69">
                  <c:v>0.42857142857142855</c:v>
                </c:pt>
                <c:pt idx="70">
                  <c:v>0.42857142857142855</c:v>
                </c:pt>
                <c:pt idx="71">
                  <c:v>0.42857142857142855</c:v>
                </c:pt>
                <c:pt idx="72">
                  <c:v>0.42857142857142855</c:v>
                </c:pt>
                <c:pt idx="73">
                  <c:v>0.42857142857142855</c:v>
                </c:pt>
                <c:pt idx="74">
                  <c:v>0.42857142857142855</c:v>
                </c:pt>
                <c:pt idx="75">
                  <c:v>0.42857142857142855</c:v>
                </c:pt>
                <c:pt idx="76">
                  <c:v>0.42857142857142855</c:v>
                </c:pt>
                <c:pt idx="77">
                  <c:v>0.42857142857142855</c:v>
                </c:pt>
                <c:pt idx="78">
                  <c:v>0.42857142857142855</c:v>
                </c:pt>
                <c:pt idx="79">
                  <c:v>0.42857142857142855</c:v>
                </c:pt>
                <c:pt idx="80">
                  <c:v>0.42857142857142855</c:v>
                </c:pt>
                <c:pt idx="81">
                  <c:v>0.42857142857142855</c:v>
                </c:pt>
                <c:pt idx="82">
                  <c:v>0.42857142857142855</c:v>
                </c:pt>
                <c:pt idx="83">
                  <c:v>0.42857142857142855</c:v>
                </c:pt>
                <c:pt idx="84">
                  <c:v>0.42857142857142855</c:v>
                </c:pt>
                <c:pt idx="85">
                  <c:v>0.42857142857142855</c:v>
                </c:pt>
                <c:pt idx="86">
                  <c:v>0.42857142857142855</c:v>
                </c:pt>
                <c:pt idx="87">
                  <c:v>0.42857142857142855</c:v>
                </c:pt>
                <c:pt idx="88">
                  <c:v>0.42857142857142855</c:v>
                </c:pt>
                <c:pt idx="89">
                  <c:v>0.42857142857142855</c:v>
                </c:pt>
                <c:pt idx="90">
                  <c:v>0.42857142857142855</c:v>
                </c:pt>
                <c:pt idx="91">
                  <c:v>0.42857142857142855</c:v>
                </c:pt>
                <c:pt idx="92">
                  <c:v>0.42857142857142855</c:v>
                </c:pt>
                <c:pt idx="93">
                  <c:v>0.42857142857142855</c:v>
                </c:pt>
                <c:pt idx="94">
                  <c:v>0.42857142857142855</c:v>
                </c:pt>
                <c:pt idx="95">
                  <c:v>0.42857142857142855</c:v>
                </c:pt>
                <c:pt idx="96">
                  <c:v>0.42857142857142855</c:v>
                </c:pt>
                <c:pt idx="97">
                  <c:v>0.42857142857142855</c:v>
                </c:pt>
                <c:pt idx="98">
                  <c:v>0.42857142857142855</c:v>
                </c:pt>
                <c:pt idx="99">
                  <c:v>0.42857142857142855</c:v>
                </c:pt>
                <c:pt idx="100">
                  <c:v>0.42857142857142855</c:v>
                </c:pt>
                <c:pt idx="101">
                  <c:v>0.42857142857142855</c:v>
                </c:pt>
                <c:pt idx="102">
                  <c:v>0.42857142857142855</c:v>
                </c:pt>
                <c:pt idx="103">
                  <c:v>0.42857142857142855</c:v>
                </c:pt>
                <c:pt idx="104">
                  <c:v>0.42857142857142855</c:v>
                </c:pt>
                <c:pt idx="105">
                  <c:v>0.42857142857142855</c:v>
                </c:pt>
                <c:pt idx="106">
                  <c:v>0.42857142857142855</c:v>
                </c:pt>
                <c:pt idx="107">
                  <c:v>0.42857142857142855</c:v>
                </c:pt>
                <c:pt idx="108">
                  <c:v>0.42857142857142855</c:v>
                </c:pt>
                <c:pt idx="109">
                  <c:v>0.42857142857142855</c:v>
                </c:pt>
                <c:pt idx="110">
                  <c:v>0.42857142857142855</c:v>
                </c:pt>
                <c:pt idx="111">
                  <c:v>0.42857142857142855</c:v>
                </c:pt>
                <c:pt idx="112">
                  <c:v>0.42857142857142855</c:v>
                </c:pt>
                <c:pt idx="113">
                  <c:v>0.42857142857142855</c:v>
                </c:pt>
                <c:pt idx="114">
                  <c:v>0.42857142857142855</c:v>
                </c:pt>
                <c:pt idx="115">
                  <c:v>0.42857142857142855</c:v>
                </c:pt>
                <c:pt idx="116">
                  <c:v>0.42857142857142855</c:v>
                </c:pt>
                <c:pt idx="117">
                  <c:v>0.42857142857142855</c:v>
                </c:pt>
                <c:pt idx="118">
                  <c:v>0.42857142857142855</c:v>
                </c:pt>
                <c:pt idx="119">
                  <c:v>0.42857142857142855</c:v>
                </c:pt>
                <c:pt idx="120">
                  <c:v>0.42857142857142855</c:v>
                </c:pt>
                <c:pt idx="121">
                  <c:v>0.42857142857142855</c:v>
                </c:pt>
                <c:pt idx="122">
                  <c:v>0.42857142857142855</c:v>
                </c:pt>
                <c:pt idx="123">
                  <c:v>0.42857142857142855</c:v>
                </c:pt>
                <c:pt idx="124">
                  <c:v>0.42857142857142855</c:v>
                </c:pt>
                <c:pt idx="125">
                  <c:v>0.42857142857142855</c:v>
                </c:pt>
                <c:pt idx="126">
                  <c:v>0.42857142857142855</c:v>
                </c:pt>
                <c:pt idx="127">
                  <c:v>0.42857142857142855</c:v>
                </c:pt>
                <c:pt idx="128">
                  <c:v>0.42857142857142855</c:v>
                </c:pt>
                <c:pt idx="129">
                  <c:v>0.42857142857142855</c:v>
                </c:pt>
                <c:pt idx="130">
                  <c:v>0.42857142857142855</c:v>
                </c:pt>
                <c:pt idx="131">
                  <c:v>0.42857142857142855</c:v>
                </c:pt>
                <c:pt idx="132">
                  <c:v>0.42857142857142855</c:v>
                </c:pt>
                <c:pt idx="133">
                  <c:v>0.42857142857142855</c:v>
                </c:pt>
                <c:pt idx="134">
                  <c:v>0.42857142857142855</c:v>
                </c:pt>
                <c:pt idx="135">
                  <c:v>0.42857142857142855</c:v>
                </c:pt>
                <c:pt idx="136">
                  <c:v>0.42857142857142855</c:v>
                </c:pt>
                <c:pt idx="137">
                  <c:v>0.42857142857142855</c:v>
                </c:pt>
                <c:pt idx="138">
                  <c:v>0.42857142857142855</c:v>
                </c:pt>
                <c:pt idx="139">
                  <c:v>0.42857142857142855</c:v>
                </c:pt>
                <c:pt idx="140">
                  <c:v>0.42857142857142855</c:v>
                </c:pt>
                <c:pt idx="141">
                  <c:v>0.42857142857142855</c:v>
                </c:pt>
                <c:pt idx="142">
                  <c:v>0.42857142857142855</c:v>
                </c:pt>
                <c:pt idx="143">
                  <c:v>0.42857142857142855</c:v>
                </c:pt>
                <c:pt idx="144">
                  <c:v>0.42857142857142855</c:v>
                </c:pt>
                <c:pt idx="145">
                  <c:v>0.42857142857142855</c:v>
                </c:pt>
                <c:pt idx="146">
                  <c:v>0.42857142857142855</c:v>
                </c:pt>
                <c:pt idx="147">
                  <c:v>0.42857142857142855</c:v>
                </c:pt>
                <c:pt idx="148">
                  <c:v>0.42857142857142855</c:v>
                </c:pt>
                <c:pt idx="149">
                  <c:v>0.42857142857142855</c:v>
                </c:pt>
                <c:pt idx="150">
                  <c:v>0.42857142857142855</c:v>
                </c:pt>
                <c:pt idx="151">
                  <c:v>0.42857142857142855</c:v>
                </c:pt>
                <c:pt idx="152">
                  <c:v>0.42857142857142855</c:v>
                </c:pt>
                <c:pt idx="153">
                  <c:v>0.42857142857142855</c:v>
                </c:pt>
                <c:pt idx="154">
                  <c:v>0.42857142857142855</c:v>
                </c:pt>
                <c:pt idx="155">
                  <c:v>0.42857142857142855</c:v>
                </c:pt>
                <c:pt idx="156">
                  <c:v>0.42857142857142855</c:v>
                </c:pt>
                <c:pt idx="157">
                  <c:v>0.42857142857142855</c:v>
                </c:pt>
                <c:pt idx="158">
                  <c:v>0.42857142857142855</c:v>
                </c:pt>
                <c:pt idx="159">
                  <c:v>0.42857142857142855</c:v>
                </c:pt>
                <c:pt idx="160">
                  <c:v>0.42857142857142855</c:v>
                </c:pt>
                <c:pt idx="161">
                  <c:v>0.42857142857142855</c:v>
                </c:pt>
                <c:pt idx="162">
                  <c:v>0.42857142857142855</c:v>
                </c:pt>
                <c:pt idx="163">
                  <c:v>0.42857142857142855</c:v>
                </c:pt>
                <c:pt idx="164">
                  <c:v>0.42857142857142855</c:v>
                </c:pt>
                <c:pt idx="165">
                  <c:v>0.42857142857142855</c:v>
                </c:pt>
                <c:pt idx="166">
                  <c:v>0.42857142857142855</c:v>
                </c:pt>
                <c:pt idx="167">
                  <c:v>0.42857142857142855</c:v>
                </c:pt>
                <c:pt idx="168">
                  <c:v>0.42857142857142855</c:v>
                </c:pt>
                <c:pt idx="169">
                  <c:v>0.42857142857142855</c:v>
                </c:pt>
                <c:pt idx="170">
                  <c:v>0.42857142857142855</c:v>
                </c:pt>
                <c:pt idx="171">
                  <c:v>0.42857142857142855</c:v>
                </c:pt>
                <c:pt idx="172">
                  <c:v>0.42857142857142855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0.33333333333333331</c:v>
                </c:pt>
                <c:pt idx="181">
                  <c:v>0.33333333333333331</c:v>
                </c:pt>
                <c:pt idx="182">
                  <c:v>0.33333333333333331</c:v>
                </c:pt>
                <c:pt idx="183">
                  <c:v>0.33333333333333331</c:v>
                </c:pt>
                <c:pt idx="184">
                  <c:v>0.33333333333333331</c:v>
                </c:pt>
                <c:pt idx="185">
                  <c:v>0.33333333333333331</c:v>
                </c:pt>
                <c:pt idx="186">
                  <c:v>0.33333333333333331</c:v>
                </c:pt>
                <c:pt idx="187">
                  <c:v>0.33333333333333331</c:v>
                </c:pt>
                <c:pt idx="188">
                  <c:v>0.33333333333333331</c:v>
                </c:pt>
                <c:pt idx="189">
                  <c:v>0.33333333333333331</c:v>
                </c:pt>
                <c:pt idx="190">
                  <c:v>0.33333333333333331</c:v>
                </c:pt>
                <c:pt idx="191">
                  <c:v>0.33333333333333331</c:v>
                </c:pt>
                <c:pt idx="192">
                  <c:v>0.33333333333333331</c:v>
                </c:pt>
                <c:pt idx="193">
                  <c:v>0.33333333333333331</c:v>
                </c:pt>
                <c:pt idx="194">
                  <c:v>0.33333333333333331</c:v>
                </c:pt>
                <c:pt idx="195">
                  <c:v>0.33333333333333331</c:v>
                </c:pt>
                <c:pt idx="196">
                  <c:v>0.33333333333333331</c:v>
                </c:pt>
                <c:pt idx="197">
                  <c:v>0.33333333333333331</c:v>
                </c:pt>
                <c:pt idx="198">
                  <c:v>0.33333333333333331</c:v>
                </c:pt>
                <c:pt idx="199">
                  <c:v>0.33333333333333331</c:v>
                </c:pt>
                <c:pt idx="200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B43-47DD-AC0E-2A186D1CF071}"/>
            </c:ext>
          </c:extLst>
        </c:ser>
        <c:ser>
          <c:idx val="1"/>
          <c:order val="1"/>
          <c:tx>
            <c:v>Горизонт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(Мамдани!$N$17,Мамдани!$N$16)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(Мамдани!$N$12,Мамдани!$N$12)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B43-47DD-AC0E-2A186D1CF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4.5555999999999999E-2"/>
          <c:w val="0.921763"/>
          <c:h val="0.8651410000000000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Ларсен_макс!$B$1</c:f>
              <c:strCache>
                <c:ptCount val="1"/>
                <c:pt idx="0">
                  <c:v>A11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Ларсен_макс!$B$2:$B$202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192-4CD0-B513-5EB1BFF1D94D}"/>
            </c:ext>
          </c:extLst>
        </c:ser>
        <c:ser>
          <c:idx val="1"/>
          <c:order val="1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(Ларсен_макс!$N$2,Ларсен_макс!$N$2)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(Ларсен_макс!$N$19,Ларсен_макс!$N$6)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192-4CD0-B513-5EB1BFF1D94D}"/>
            </c:ext>
          </c:extLst>
        </c:ser>
        <c:ser>
          <c:idx val="2"/>
          <c:order val="2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"/>
            <c:bubble3D val="0"/>
            <c:spPr bwMode="auto">
              <a:prstGeom prst="rect">
                <a:avLst/>
              </a:prstGeom>
              <a:ln w="28575" cap="rnd">
                <a:solidFill>
                  <a:srgbClr val="00B050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1192-4CD0-B513-5EB1BFF1D94D}"/>
              </c:ext>
            </c:extLst>
          </c:dPt>
          <c:xVal>
            <c:numRef>
              <c:f>(Ларсен_макс!$N$2,Ларсен_макс!$N$16)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(Ларсен_макс!$N$6,Ларсен_макс!$N$6)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1192-4CD0-B513-5EB1BFF1D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Ларсен_макс!$C$1</c:f>
              <c:strCache>
                <c:ptCount val="1"/>
                <c:pt idx="0">
                  <c:v>A12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Ларсен_макс!$C$2:$C$202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D3A-42E7-A50D-9A62049D1DB6}"/>
            </c:ext>
          </c:extLst>
        </c:ser>
        <c:ser>
          <c:idx val="1"/>
          <c:order val="1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(Ларсен_макс!$N$3,Ларсен_макс!$N$16)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(Ларсен_макс!$N$7,Ларсен_макс!$N$7)</c:f>
              <c:numCache>
                <c:formatCode>General</c:formatCode>
                <c:ptCount val="2"/>
                <c:pt idx="0">
                  <c:v>0.9089976004549426</c:v>
                </c:pt>
                <c:pt idx="1">
                  <c:v>0.9089976004549426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D3A-42E7-A50D-9A62049D1DB6}"/>
            </c:ext>
          </c:extLst>
        </c:ser>
        <c:ser>
          <c:idx val="2"/>
          <c:order val="2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(Ларсен_макс!$N$3,Ларсен_макс!$N$3)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(Ларсен_макс!$N$19,Ларсен_макс!$N$7)</c:f>
              <c:numCache>
                <c:formatCode>General</c:formatCode>
                <c:ptCount val="2"/>
                <c:pt idx="0">
                  <c:v>0</c:v>
                </c:pt>
                <c:pt idx="1">
                  <c:v>0.9089976004549426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D3A-42E7-A50D-9A62049D1DB6}"/>
            </c:ext>
          </c:extLst>
        </c:ser>
        <c:ser>
          <c:idx val="3"/>
          <c:order val="3"/>
          <c:tx>
            <c:v>Горизонталь_main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(Ларсен_макс!$N$17,Ларсен_макс!$N$16)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(Ларсен_макс!$N$12,Ларсен_макс!$N$12)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D3A-42E7-A50D-9A62049D1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841456"/>
        <c:axId val="44836176"/>
      </c:scatterChart>
      <c:valAx>
        <c:axId val="44841456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36176"/>
        <c:crosses val="autoZero"/>
        <c:crossBetween val="midCat"/>
        <c:majorUnit val="1"/>
      </c:valAx>
      <c:valAx>
        <c:axId val="4483617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41456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36936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Ларсен_макс!$D$1</c:f>
              <c:strCache>
                <c:ptCount val="1"/>
                <c:pt idx="0">
                  <c:v>A21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Ларсен_макс!$D$2:$D$202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3.3333333333333215E-2</c:v>
                </c:pt>
                <c:pt idx="42">
                  <c:v>6.6666666666666721E-2</c:v>
                </c:pt>
                <c:pt idx="43">
                  <c:v>9.9999999999999936E-2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0.23333333333333339</c:v>
                </c:pt>
                <c:pt idx="48">
                  <c:v>0.26666666666666661</c:v>
                </c:pt>
                <c:pt idx="49">
                  <c:v>0.3000000000000001</c:v>
                </c:pt>
                <c:pt idx="50">
                  <c:v>0.33333333333333331</c:v>
                </c:pt>
                <c:pt idx="51">
                  <c:v>0.36666666666666653</c:v>
                </c:pt>
                <c:pt idx="52">
                  <c:v>0.40000000000000008</c:v>
                </c:pt>
                <c:pt idx="53">
                  <c:v>0.43333333333333329</c:v>
                </c:pt>
                <c:pt idx="54">
                  <c:v>0.46666666666666679</c:v>
                </c:pt>
                <c:pt idx="55">
                  <c:v>0.5</c:v>
                </c:pt>
                <c:pt idx="56">
                  <c:v>0.53333333333333321</c:v>
                </c:pt>
                <c:pt idx="57">
                  <c:v>0.56666666666666676</c:v>
                </c:pt>
                <c:pt idx="58">
                  <c:v>0.6</c:v>
                </c:pt>
                <c:pt idx="59">
                  <c:v>0.63333333333333341</c:v>
                </c:pt>
                <c:pt idx="60">
                  <c:v>0.66666666666666663</c:v>
                </c:pt>
                <c:pt idx="61">
                  <c:v>0.69999999999999984</c:v>
                </c:pt>
                <c:pt idx="62">
                  <c:v>0.73333333333333339</c:v>
                </c:pt>
                <c:pt idx="63">
                  <c:v>0.76666666666666661</c:v>
                </c:pt>
                <c:pt idx="64">
                  <c:v>0.80000000000000016</c:v>
                </c:pt>
                <c:pt idx="65">
                  <c:v>0.83333333333333337</c:v>
                </c:pt>
                <c:pt idx="66">
                  <c:v>0.86666666666666659</c:v>
                </c:pt>
                <c:pt idx="67">
                  <c:v>0.9</c:v>
                </c:pt>
                <c:pt idx="68">
                  <c:v>0.93333333333333324</c:v>
                </c:pt>
                <c:pt idx="69">
                  <c:v>0.96666666666666679</c:v>
                </c:pt>
                <c:pt idx="70">
                  <c:v>1</c:v>
                </c:pt>
                <c:pt idx="71">
                  <c:v>0.96666666666666679</c:v>
                </c:pt>
                <c:pt idx="72">
                  <c:v>0.93333333333333324</c:v>
                </c:pt>
                <c:pt idx="73">
                  <c:v>0.9</c:v>
                </c:pt>
                <c:pt idx="74">
                  <c:v>0.86666666666666659</c:v>
                </c:pt>
                <c:pt idx="75">
                  <c:v>0.83333333333333337</c:v>
                </c:pt>
                <c:pt idx="76">
                  <c:v>0.80000000000000016</c:v>
                </c:pt>
                <c:pt idx="77">
                  <c:v>0.76666666666666661</c:v>
                </c:pt>
                <c:pt idx="78">
                  <c:v>0.73333333333333339</c:v>
                </c:pt>
                <c:pt idx="79">
                  <c:v>0.69999999999999984</c:v>
                </c:pt>
                <c:pt idx="80">
                  <c:v>0.66666666666666663</c:v>
                </c:pt>
                <c:pt idx="81">
                  <c:v>0.63333333333333341</c:v>
                </c:pt>
                <c:pt idx="82">
                  <c:v>0.6000000000000002</c:v>
                </c:pt>
                <c:pt idx="83">
                  <c:v>0.56666666666666643</c:v>
                </c:pt>
                <c:pt idx="84">
                  <c:v>0.53333333333333321</c:v>
                </c:pt>
                <c:pt idx="85">
                  <c:v>0.5</c:v>
                </c:pt>
                <c:pt idx="86">
                  <c:v>0.46666666666666679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0.33333333333333331</c:v>
                </c:pt>
                <c:pt idx="91">
                  <c:v>0.3000000000000001</c:v>
                </c:pt>
                <c:pt idx="92">
                  <c:v>0.26666666666666689</c:v>
                </c:pt>
                <c:pt idx="93">
                  <c:v>0.23333333333333309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6.666666666666643E-2</c:v>
                </c:pt>
                <c:pt idx="99">
                  <c:v>3.3333333333333215E-2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9CA-41EF-B8A0-EFDC45D4F49A}"/>
            </c:ext>
          </c:extLst>
        </c:ser>
        <c:ser>
          <c:idx val="1"/>
          <c:order val="1"/>
          <c:tx>
            <c:v>Вертикаль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(Ларсен_макс!$N$2,Ларсен_макс!$N$2)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(Ларсен_макс!$N$19,Ларсен_макс!$N$8)</c:f>
              <c:numCache>
                <c:formatCode>General</c:formatCode>
                <c:ptCount val="2"/>
                <c:pt idx="0">
                  <c:v>0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9CA-41EF-B8A0-EFDC45D4F49A}"/>
            </c:ext>
          </c:extLst>
        </c:ser>
        <c:ser>
          <c:idx val="2"/>
          <c:order val="2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(Ларсен_макс!$N$2,Ларсен_макс!$N$16)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(Ларсен_макс!$N$8,Ларсен_макс!$N$8)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9CA-41EF-B8A0-EFDC45D4F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36936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Ларсен_макс!$E$1</c:f>
              <c:strCache>
                <c:ptCount val="1"/>
                <c:pt idx="0">
                  <c:v>A22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Ларсен_макс!$E$2:$E$202</c:f>
              <c:numCache>
                <c:formatCode>General</c:formatCode>
                <c:ptCount val="201"/>
                <c:pt idx="0">
                  <c:v>2.4726231566347743E-3</c:v>
                </c:pt>
                <c:pt idx="1">
                  <c:v>2.7319607630110591E-3</c:v>
                </c:pt>
                <c:pt idx="2">
                  <c:v>3.0184163247084241E-3</c:v>
                </c:pt>
                <c:pt idx="3">
                  <c:v>3.3348073074133443E-3</c:v>
                </c:pt>
                <c:pt idx="4">
                  <c:v>3.684239899435989E-3</c:v>
                </c:pt>
                <c:pt idx="5">
                  <c:v>4.0701377158961277E-3</c:v>
                </c:pt>
                <c:pt idx="6">
                  <c:v>4.4962731609411782E-3</c:v>
                </c:pt>
                <c:pt idx="7">
                  <c:v>4.9668016500569612E-3</c:v>
                </c:pt>
                <c:pt idx="8">
                  <c:v>5.4862988994504036E-3</c:v>
                </c:pt>
                <c:pt idx="9">
                  <c:v>6.0598014915841155E-3</c:v>
                </c:pt>
                <c:pt idx="10">
                  <c:v>6.6928509242848554E-3</c:v>
                </c:pt>
                <c:pt idx="11">
                  <c:v>7.3915413442819707E-3</c:v>
                </c:pt>
                <c:pt idx="12">
                  <c:v>8.1625711531598966E-3</c:v>
                </c:pt>
                <c:pt idx="13">
                  <c:v>9.0132986528478221E-3</c:v>
                </c:pt>
                <c:pt idx="14">
                  <c:v>9.9518018669043241E-3</c:v>
                </c:pt>
                <c:pt idx="15">
                  <c:v>1.098694263059318E-2</c:v>
                </c:pt>
                <c:pt idx="16">
                  <c:v>1.2128434984274237E-2</c:v>
                </c:pt>
                <c:pt idx="17">
                  <c:v>1.3386917827664779E-2</c:v>
                </c:pt>
                <c:pt idx="18">
                  <c:v>1.4774031693273055E-2</c:v>
                </c:pt>
                <c:pt idx="19">
                  <c:v>1.6302499371440946E-2</c:v>
                </c:pt>
                <c:pt idx="20">
                  <c:v>1.7986209962091559E-2</c:v>
                </c:pt>
                <c:pt idx="21">
                  <c:v>1.984030573407751E-2</c:v>
                </c:pt>
                <c:pt idx="22">
                  <c:v>2.1881270936130476E-2</c:v>
                </c:pt>
                <c:pt idx="23">
                  <c:v>2.4127021417669196E-2</c:v>
                </c:pt>
                <c:pt idx="24">
                  <c:v>2.6596993576865856E-2</c:v>
                </c:pt>
                <c:pt idx="25">
                  <c:v>2.9312230751356319E-2</c:v>
                </c:pt>
                <c:pt idx="26">
                  <c:v>3.2295464698450516E-2</c:v>
                </c:pt>
                <c:pt idx="27">
                  <c:v>3.5571189272636181E-2</c:v>
                </c:pt>
                <c:pt idx="28">
                  <c:v>3.9165722796764356E-2</c:v>
                </c:pt>
                <c:pt idx="29">
                  <c:v>4.3107254941086116E-2</c:v>
                </c:pt>
                <c:pt idx="30">
                  <c:v>4.7425873177566781E-2</c:v>
                </c:pt>
                <c:pt idx="31">
                  <c:v>5.2153563078417738E-2</c:v>
                </c:pt>
                <c:pt idx="32">
                  <c:v>5.7324175898868755E-2</c:v>
                </c:pt>
                <c:pt idx="33">
                  <c:v>6.2973356056996485E-2</c:v>
                </c:pt>
                <c:pt idx="34">
                  <c:v>6.9138420343346815E-2</c:v>
                </c:pt>
                <c:pt idx="35">
                  <c:v>7.5858180021243546E-2</c:v>
                </c:pt>
                <c:pt idx="36">
                  <c:v>8.317269649392238E-2</c:v>
                </c:pt>
                <c:pt idx="37">
                  <c:v>9.112296101485616E-2</c:v>
                </c:pt>
                <c:pt idx="38">
                  <c:v>9.9750489119685135E-2</c:v>
                </c:pt>
                <c:pt idx="39">
                  <c:v>0.10909682119561293</c:v>
                </c:pt>
                <c:pt idx="40">
                  <c:v>0.11920292202211755</c:v>
                </c:pt>
                <c:pt idx="41">
                  <c:v>0.1301084743629978</c:v>
                </c:pt>
                <c:pt idx="42">
                  <c:v>0.14185106490048782</c:v>
                </c:pt>
                <c:pt idx="43">
                  <c:v>0.15446526508353467</c:v>
                </c:pt>
                <c:pt idx="44">
                  <c:v>0.16798161486607557</c:v>
                </c:pt>
                <c:pt idx="45">
                  <c:v>0.18242552380635635</c:v>
                </c:pt>
                <c:pt idx="46">
                  <c:v>0.1978161114414182</c:v>
                </c:pt>
                <c:pt idx="47">
                  <c:v>0.21416501695744142</c:v>
                </c:pt>
                <c:pt idx="48">
                  <c:v>0.23147521650098232</c:v>
                </c:pt>
                <c:pt idx="49">
                  <c:v>0.24973989440488245</c:v>
                </c:pt>
                <c:pt idx="50">
                  <c:v>0.2689414213699951</c:v>
                </c:pt>
                <c:pt idx="51">
                  <c:v>0.28905049737499594</c:v>
                </c:pt>
                <c:pt idx="52">
                  <c:v>0.31002551887238755</c:v>
                </c:pt>
                <c:pt idx="53">
                  <c:v>0.33181222783183384</c:v>
                </c:pt>
                <c:pt idx="54">
                  <c:v>0.35434369377420466</c:v>
                </c:pt>
                <c:pt idx="55">
                  <c:v>0.37754066879814541</c:v>
                </c:pt>
                <c:pt idx="56">
                  <c:v>0.40131233988754794</c:v>
                </c:pt>
                <c:pt idx="57">
                  <c:v>0.42555748318834108</c:v>
                </c:pt>
                <c:pt idx="58">
                  <c:v>0.45016600268752205</c:v>
                </c:pt>
                <c:pt idx="59">
                  <c:v>0.4750208125210601</c:v>
                </c:pt>
                <c:pt idx="60">
                  <c:v>0.5</c:v>
                </c:pt>
                <c:pt idx="61">
                  <c:v>0.5249791874789399</c:v>
                </c:pt>
                <c:pt idx="62">
                  <c:v>0.54983399731247795</c:v>
                </c:pt>
                <c:pt idx="63">
                  <c:v>0.57444251681165892</c:v>
                </c:pt>
                <c:pt idx="64">
                  <c:v>0.59868766011245211</c:v>
                </c:pt>
                <c:pt idx="65">
                  <c:v>0.62245933120185459</c:v>
                </c:pt>
                <c:pt idx="66">
                  <c:v>0.6456563062257954</c:v>
                </c:pt>
                <c:pt idx="67">
                  <c:v>0.66818777216816616</c:v>
                </c:pt>
                <c:pt idx="68">
                  <c:v>0.6899744811276125</c:v>
                </c:pt>
                <c:pt idx="69">
                  <c:v>0.710949502625004</c:v>
                </c:pt>
                <c:pt idx="70">
                  <c:v>0.7310585786300049</c:v>
                </c:pt>
                <c:pt idx="71">
                  <c:v>0.75026010559511747</c:v>
                </c:pt>
                <c:pt idx="72">
                  <c:v>0.76852478349901776</c:v>
                </c:pt>
                <c:pt idx="73">
                  <c:v>0.78583498304255861</c:v>
                </c:pt>
                <c:pt idx="74">
                  <c:v>0.8021838885585818</c:v>
                </c:pt>
                <c:pt idx="75">
                  <c:v>0.81757447619364365</c:v>
                </c:pt>
                <c:pt idx="76">
                  <c:v>0.83201838513392445</c:v>
                </c:pt>
                <c:pt idx="77">
                  <c:v>0.84553473491646525</c:v>
                </c:pt>
                <c:pt idx="78">
                  <c:v>0.85814893509951229</c:v>
                </c:pt>
                <c:pt idx="79">
                  <c:v>0.86989152563700212</c:v>
                </c:pt>
                <c:pt idx="80">
                  <c:v>0.88079707797788231</c:v>
                </c:pt>
                <c:pt idx="81">
                  <c:v>0.89090317880438707</c:v>
                </c:pt>
                <c:pt idx="82">
                  <c:v>0.9002495108803148</c:v>
                </c:pt>
                <c:pt idx="83">
                  <c:v>0.90887703898514394</c:v>
                </c:pt>
                <c:pt idx="84">
                  <c:v>0.91682730350607766</c:v>
                </c:pt>
                <c:pt idx="85">
                  <c:v>0.92414181997875655</c:v>
                </c:pt>
                <c:pt idx="86">
                  <c:v>0.93086157965665306</c:v>
                </c:pt>
                <c:pt idx="87">
                  <c:v>0.9370266439430035</c:v>
                </c:pt>
                <c:pt idx="88">
                  <c:v>0.94267582410113127</c:v>
                </c:pt>
                <c:pt idx="89">
                  <c:v>0.94784643692158232</c:v>
                </c:pt>
                <c:pt idx="90">
                  <c:v>0.95257412682243336</c:v>
                </c:pt>
                <c:pt idx="91">
                  <c:v>0.95689274505891386</c:v>
                </c:pt>
                <c:pt idx="92">
                  <c:v>0.96083427720323566</c:v>
                </c:pt>
                <c:pt idx="93">
                  <c:v>0.96442881072736386</c:v>
                </c:pt>
                <c:pt idx="94">
                  <c:v>0.96770453530154954</c:v>
                </c:pt>
                <c:pt idx="95">
                  <c:v>0.97068776924864364</c:v>
                </c:pt>
                <c:pt idx="96">
                  <c:v>0.97340300642313404</c:v>
                </c:pt>
                <c:pt idx="97">
                  <c:v>0.9758729785823308</c:v>
                </c:pt>
                <c:pt idx="98">
                  <c:v>0.97811872906386943</c:v>
                </c:pt>
                <c:pt idx="99">
                  <c:v>0.98015969426592253</c:v>
                </c:pt>
                <c:pt idx="100">
                  <c:v>0.98201379003790845</c:v>
                </c:pt>
                <c:pt idx="101">
                  <c:v>0.9836975006285591</c:v>
                </c:pt>
                <c:pt idx="102">
                  <c:v>0.98522596830672693</c:v>
                </c:pt>
                <c:pt idx="103">
                  <c:v>0.98661308217233512</c:v>
                </c:pt>
                <c:pt idx="104">
                  <c:v>0.98787156501572571</c:v>
                </c:pt>
                <c:pt idx="105">
                  <c:v>0.98901305736940681</c:v>
                </c:pt>
                <c:pt idx="106">
                  <c:v>0.99004819813309575</c:v>
                </c:pt>
                <c:pt idx="107">
                  <c:v>0.99098670134715205</c:v>
                </c:pt>
                <c:pt idx="108">
                  <c:v>0.99183742884684012</c:v>
                </c:pt>
                <c:pt idx="109">
                  <c:v>0.99260845865571812</c:v>
                </c:pt>
                <c:pt idx="110">
                  <c:v>0.99330714907571527</c:v>
                </c:pt>
                <c:pt idx="111">
                  <c:v>0.99394019850841575</c:v>
                </c:pt>
                <c:pt idx="112">
                  <c:v>0.99451370110054949</c:v>
                </c:pt>
                <c:pt idx="113">
                  <c:v>0.99503319834994297</c:v>
                </c:pt>
                <c:pt idx="114">
                  <c:v>0.99550372683905886</c:v>
                </c:pt>
                <c:pt idx="115">
                  <c:v>0.99592986228410396</c:v>
                </c:pt>
                <c:pt idx="116">
                  <c:v>0.99631576010056411</c:v>
                </c:pt>
                <c:pt idx="117">
                  <c:v>0.99666519269258669</c:v>
                </c:pt>
                <c:pt idx="118">
                  <c:v>0.99698158367529166</c:v>
                </c:pt>
                <c:pt idx="119">
                  <c:v>0.99726803923698903</c:v>
                </c:pt>
                <c:pt idx="120">
                  <c:v>0.99752737684336534</c:v>
                </c:pt>
                <c:pt idx="121">
                  <c:v>0.9977621514787236</c:v>
                </c:pt>
                <c:pt idx="122">
                  <c:v>0.9979746796109501</c:v>
                </c:pt>
                <c:pt idx="123">
                  <c:v>0.99816706105750719</c:v>
                </c:pt>
                <c:pt idx="124">
                  <c:v>0.99834119891982553</c:v>
                </c:pt>
                <c:pt idx="125">
                  <c:v>0.99849881774326299</c:v>
                </c:pt>
                <c:pt idx="126">
                  <c:v>0.9986414800495711</c:v>
                </c:pt>
                <c:pt idx="127">
                  <c:v>0.99877060137872264</c:v>
                </c:pt>
                <c:pt idx="128">
                  <c:v>0.99888746396713979</c:v>
                </c:pt>
                <c:pt idx="129">
                  <c:v>0.9989932291799144</c:v>
                </c:pt>
                <c:pt idx="130">
                  <c:v>0.9990889488055994</c:v>
                </c:pt>
                <c:pt idx="131">
                  <c:v>0.99917557531360168</c:v>
                </c:pt>
                <c:pt idx="132">
                  <c:v>0.99925397116616332</c:v>
                </c:pt>
                <c:pt idx="133">
                  <c:v>0.99932491726936723</c:v>
                </c:pt>
                <c:pt idx="134">
                  <c:v>0.99938912064056562</c:v>
                </c:pt>
                <c:pt idx="135">
                  <c:v>0.9994472213630764</c:v>
                </c:pt>
                <c:pt idx="136">
                  <c:v>0.99949979889292051</c:v>
                </c:pt>
                <c:pt idx="137">
                  <c:v>0.9995473777767595</c:v>
                </c:pt>
                <c:pt idx="138">
                  <c:v>0.99959043283501392</c:v>
                </c:pt>
                <c:pt idx="139">
                  <c:v>0.99962939385937355</c:v>
                </c:pt>
                <c:pt idx="140">
                  <c:v>0.99966464986953363</c:v>
                </c:pt>
                <c:pt idx="141">
                  <c:v>0.99969655296997117</c:v>
                </c:pt>
                <c:pt idx="142">
                  <c:v>0.99972542184389857</c:v>
                </c:pt>
                <c:pt idx="143">
                  <c:v>0.99975154491816054</c:v>
                </c:pt>
                <c:pt idx="144">
                  <c:v>0.99977518322976666</c:v>
                </c:pt>
                <c:pt idx="145">
                  <c:v>0.9997965730219448</c:v>
                </c:pt>
                <c:pt idx="146">
                  <c:v>0.99981592809503661</c:v>
                </c:pt>
                <c:pt idx="147">
                  <c:v>0.99983344193522272</c:v>
                </c:pt>
                <c:pt idx="148">
                  <c:v>0.99984928964194031</c:v>
                </c:pt>
                <c:pt idx="149">
                  <c:v>0.99986362967292042</c:v>
                </c:pt>
                <c:pt idx="150">
                  <c:v>0.99987660542401369</c:v>
                </c:pt>
                <c:pt idx="151">
                  <c:v>0.99988834665937043</c:v>
                </c:pt>
                <c:pt idx="152">
                  <c:v>0.99989897080609225</c:v>
                </c:pt>
                <c:pt idx="153">
                  <c:v>0.9999085841261478</c:v>
                </c:pt>
                <c:pt idx="154">
                  <c:v>0.99991728277714842</c:v>
                </c:pt>
                <c:pt idx="155">
                  <c:v>0.99992515377248947</c:v>
                </c:pt>
                <c:pt idx="156">
                  <c:v>0.99993227585038036</c:v>
                </c:pt>
                <c:pt idx="157">
                  <c:v>0.99993872026038333</c:v>
                </c:pt>
                <c:pt idx="158">
                  <c:v>0.99994455147527717</c:v>
                </c:pt>
                <c:pt idx="159">
                  <c:v>0.99994982783531616</c:v>
                </c:pt>
                <c:pt idx="160">
                  <c:v>0.99995460213129761</c:v>
                </c:pt>
                <c:pt idx="161">
                  <c:v>0.99995892213223525</c:v>
                </c:pt>
                <c:pt idx="162">
                  <c:v>0.99996283106289707</c:v>
                </c:pt>
                <c:pt idx="163">
                  <c:v>0.99996636803596128</c:v>
                </c:pt>
                <c:pt idx="164">
                  <c:v>0.99996956844309937</c:v>
                </c:pt>
                <c:pt idx="165">
                  <c:v>0.99997246430888531</c:v>
                </c:pt>
                <c:pt idx="166">
                  <c:v>0.99997508461106066</c:v>
                </c:pt>
                <c:pt idx="167">
                  <c:v>0.99997745557034956</c:v>
                </c:pt>
                <c:pt idx="168">
                  <c:v>0.99997960091272009</c:v>
                </c:pt>
                <c:pt idx="169">
                  <c:v>0.99998154210670442</c:v>
                </c:pt>
                <c:pt idx="170">
                  <c:v>0.99998329857815205</c:v>
                </c:pt>
                <c:pt idx="171">
                  <c:v>0.99998488790455897</c:v>
                </c:pt>
                <c:pt idx="172">
                  <c:v>0.99998632599091541</c:v>
                </c:pt>
                <c:pt idx="173">
                  <c:v>0.9999876272288255</c:v>
                </c:pt>
                <c:pt idx="174">
                  <c:v>0.999988804640495</c:v>
                </c:pt>
                <c:pt idx="175">
                  <c:v>0.99998987000901918</c:v>
                </c:pt>
                <c:pt idx="176">
                  <c:v>0.99999083399628019</c:v>
                </c:pt>
                <c:pt idx="177">
                  <c:v>0.99999170624962608</c:v>
                </c:pt>
                <c:pt idx="178">
                  <c:v>0.99999249549840286</c:v>
                </c:pt>
                <c:pt idx="179">
                  <c:v>0.99999320964130201</c:v>
                </c:pt>
                <c:pt idx="180">
                  <c:v>0.99999385582539779</c:v>
                </c:pt>
                <c:pt idx="181">
                  <c:v>0.99999444051766651</c:v>
                </c:pt>
                <c:pt idx="182">
                  <c:v>0.99999496956969813</c:v>
                </c:pt>
                <c:pt idx="183">
                  <c:v>0.99999544827625519</c:v>
                </c:pt>
                <c:pt idx="184">
                  <c:v>0.99999588142825502</c:v>
                </c:pt>
                <c:pt idx="185">
                  <c:v>0.99999627336071584</c:v>
                </c:pt>
                <c:pt idx="186">
                  <c:v>0.99999662799613631</c:v>
                </c:pt>
                <c:pt idx="187">
                  <c:v>0.99999694888375135</c:v>
                </c:pt>
                <c:pt idx="188">
                  <c:v>0.99999723923504968</c:v>
                </c:pt>
                <c:pt idx="189">
                  <c:v>0.9999975019559143</c:v>
                </c:pt>
                <c:pt idx="190">
                  <c:v>0.99999773967570205</c:v>
                </c:pt>
                <c:pt idx="191">
                  <c:v>0.99999795477355857</c:v>
                </c:pt>
                <c:pt idx="192">
                  <c:v>0.99999814940222709</c:v>
                </c:pt>
                <c:pt idx="193">
                  <c:v>0.99999832550959444</c:v>
                </c:pt>
                <c:pt idx="194">
                  <c:v>0.99999848485818343</c:v>
                </c:pt>
                <c:pt idx="195">
                  <c:v>0.99999862904279302</c:v>
                </c:pt>
                <c:pt idx="196">
                  <c:v>0.99999875950645889</c:v>
                </c:pt>
                <c:pt idx="197">
                  <c:v>0.99999887755489469</c:v>
                </c:pt>
                <c:pt idx="198">
                  <c:v>0.99999898436956058</c:v>
                </c:pt>
                <c:pt idx="199">
                  <c:v>0.99999908101948665</c:v>
                </c:pt>
                <c:pt idx="200">
                  <c:v>0.99999916847197223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762-4EDC-9FEC-133F93FF747B}"/>
            </c:ext>
          </c:extLst>
        </c:ser>
        <c:ser>
          <c:idx val="1"/>
          <c:order val="1"/>
          <c:tx>
            <c:v>Вертикаль</c:v>
          </c:tx>
          <c:spPr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(Ларсен_макс!$N$3,Ларсен_макс!$N$3)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(Ларсен_макс!$N$19,Ларсен_макс!$N$9)</c:f>
              <c:numCache>
                <c:formatCode>General</c:formatCode>
                <c:ptCount val="2"/>
                <c:pt idx="0">
                  <c:v>0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762-4EDC-9FEC-133F93FF747B}"/>
            </c:ext>
          </c:extLst>
        </c:ser>
        <c:ser>
          <c:idx val="2"/>
          <c:order val="2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(Ларсен_макс!$N$3,Ларсен_макс!$N$16)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(Ларсен_макс!$N$9,Ларсен_макс!$N$9)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762-4EDC-9FEC-133F93FF747B}"/>
            </c:ext>
          </c:extLst>
        </c:ser>
        <c:ser>
          <c:idx val="3"/>
          <c:order val="3"/>
          <c:tx>
            <c:v>Горизонталь_main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(Ларсен_макс!$N$17,Ларсен_макс!$N$16)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(Ларсен_макс!$N$13,Ларсен_макс!$N$13)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1762-4EDC-9FEC-133F93FF7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Гаусс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принадлежности'!$Q$1</c:f>
              <c:strCache>
                <c:ptCount val="1"/>
                <c:pt idx="0">
                  <c:v>Гаусс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'Функции принадлежности'!$Q$2:$Q$202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0.42955735821073909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0.48675225595997168</c:v>
                </c:pt>
                <c:pt idx="73">
                  <c:v>0.50141935103294044</c:v>
                </c:pt>
                <c:pt idx="74">
                  <c:v>0.51620567394549643</c:v>
                </c:pt>
                <c:pt idx="75">
                  <c:v>0.53109599103534522</c:v>
                </c:pt>
                <c:pt idx="76">
                  <c:v>0.5460744266397094</c:v>
                </c:pt>
                <c:pt idx="77">
                  <c:v>0.56112448482017441</c:v>
                </c:pt>
                <c:pt idx="78">
                  <c:v>0.57622907367179987</c:v>
                </c:pt>
                <c:pt idx="79">
                  <c:v>0.59137053219698121</c:v>
                </c:pt>
                <c:pt idx="80">
                  <c:v>0.60653065971263342</c:v>
                </c:pt>
                <c:pt idx="81">
                  <c:v>0.62169074774719313</c:v>
                </c:pt>
                <c:pt idx="82">
                  <c:v>0.63683161437174307</c:v>
                </c:pt>
                <c:pt idx="83">
                  <c:v>0.65193364089734551</c:v>
                </c:pt>
                <c:pt idx="84">
                  <c:v>0.66697681085847449</c:v>
                </c:pt>
                <c:pt idx="85">
                  <c:v>0.68194075119034814</c:v>
                </c:pt>
                <c:pt idx="86">
                  <c:v>0.6968047754960347</c:v>
                </c:pt>
                <c:pt idx="87">
                  <c:v>0.71154792928753663</c:v>
                </c:pt>
                <c:pt idx="88">
                  <c:v>0.72614903707369105</c:v>
                </c:pt>
                <c:pt idx="89">
                  <c:v>0.74058675115675188</c:v>
                </c:pt>
                <c:pt idx="90">
                  <c:v>0.75483960198900735</c:v>
                </c:pt>
                <c:pt idx="91">
                  <c:v>0.7688860499307919</c:v>
                </c:pt>
                <c:pt idx="92">
                  <c:v>0.78270453824186803</c:v>
                </c:pt>
                <c:pt idx="93">
                  <c:v>0.79627354712941945</c:v>
                </c:pt>
                <c:pt idx="94">
                  <c:v>0.809571648667887</c:v>
                </c:pt>
                <c:pt idx="95">
                  <c:v>0.82257756239866464</c:v>
                </c:pt>
                <c:pt idx="96">
                  <c:v>0.835270211411272</c:v>
                </c:pt>
                <c:pt idx="97">
                  <c:v>0.84762877870213571</c:v>
                </c:pt>
                <c:pt idx="98">
                  <c:v>0.85963276360254226</c:v>
                </c:pt>
                <c:pt idx="99">
                  <c:v>0.87126203806373947</c:v>
                </c:pt>
                <c:pt idx="100">
                  <c:v>0.88249690258459546</c:v>
                </c:pt>
                <c:pt idx="101">
                  <c:v>0.89331814156568246</c:v>
                </c:pt>
                <c:pt idx="102">
                  <c:v>0.90370707787319604</c:v>
                </c:pt>
                <c:pt idx="103">
                  <c:v>0.91364562639672897</c:v>
                </c:pt>
                <c:pt idx="104">
                  <c:v>0.92311634638663587</c:v>
                </c:pt>
                <c:pt idx="105">
                  <c:v>0.93210249235952758</c:v>
                </c:pt>
                <c:pt idx="106">
                  <c:v>0.94058806336434209</c:v>
                </c:pt>
                <c:pt idx="107">
                  <c:v>0.94855785040642293</c:v>
                </c:pt>
                <c:pt idx="108">
                  <c:v>0.95599748183309996</c:v>
                </c:pt>
                <c:pt idx="109">
                  <c:v>0.96289346649136276</c:v>
                </c:pt>
                <c:pt idx="110">
                  <c:v>0.96923323447634413</c:v>
                </c:pt>
                <c:pt idx="111">
                  <c:v>0.97500517529841779</c:v>
                </c:pt>
                <c:pt idx="112">
                  <c:v>0.98019867330675525</c:v>
                </c:pt>
                <c:pt idx="113">
                  <c:v>0.98480414021809548</c:v>
                </c:pt>
                <c:pt idx="114">
                  <c:v>0.98881304461123309</c:v>
                </c:pt>
                <c:pt idx="115">
                  <c:v>0.99221793826024351</c:v>
                </c:pt>
                <c:pt idx="116">
                  <c:v>0.99501247919268232</c:v>
                </c:pt>
                <c:pt idx="117">
                  <c:v>0.99719145137284493</c:v>
                </c:pt>
                <c:pt idx="118">
                  <c:v>0.99875078092458092</c:v>
                </c:pt>
                <c:pt idx="119">
                  <c:v>0.99968754882303912</c:v>
                </c:pt>
                <c:pt idx="120">
                  <c:v>1</c:v>
                </c:pt>
                <c:pt idx="121">
                  <c:v>0.99968754882303912</c:v>
                </c:pt>
                <c:pt idx="122">
                  <c:v>0.99875078092458092</c:v>
                </c:pt>
                <c:pt idx="123">
                  <c:v>0.99719145137284493</c:v>
                </c:pt>
                <c:pt idx="124">
                  <c:v>0.99501247919268232</c:v>
                </c:pt>
                <c:pt idx="125">
                  <c:v>0.99221793826024351</c:v>
                </c:pt>
                <c:pt idx="126">
                  <c:v>0.98881304461123309</c:v>
                </c:pt>
                <c:pt idx="127">
                  <c:v>0.98480414021809548</c:v>
                </c:pt>
                <c:pt idx="128">
                  <c:v>0.98019867330675525</c:v>
                </c:pt>
                <c:pt idx="129">
                  <c:v>0.97500517529841779</c:v>
                </c:pt>
                <c:pt idx="130">
                  <c:v>0.96923323447634413</c:v>
                </c:pt>
                <c:pt idx="131">
                  <c:v>0.96289346649136276</c:v>
                </c:pt>
                <c:pt idx="132">
                  <c:v>0.95599748183309996</c:v>
                </c:pt>
                <c:pt idx="133">
                  <c:v>0.94855785040642293</c:v>
                </c:pt>
                <c:pt idx="134">
                  <c:v>0.94058806336434209</c:v>
                </c:pt>
                <c:pt idx="135">
                  <c:v>0.93210249235952758</c:v>
                </c:pt>
                <c:pt idx="136">
                  <c:v>0.92311634638663587</c:v>
                </c:pt>
                <c:pt idx="137">
                  <c:v>0.91364562639672897</c:v>
                </c:pt>
                <c:pt idx="138">
                  <c:v>0.90370707787319604</c:v>
                </c:pt>
                <c:pt idx="139">
                  <c:v>0.89331814156568246</c:v>
                </c:pt>
                <c:pt idx="140">
                  <c:v>0.88249690258459546</c:v>
                </c:pt>
                <c:pt idx="141">
                  <c:v>0.87126203806373947</c:v>
                </c:pt>
                <c:pt idx="142">
                  <c:v>0.85963276360254226</c:v>
                </c:pt>
                <c:pt idx="143">
                  <c:v>0.84762877870213571</c:v>
                </c:pt>
                <c:pt idx="144">
                  <c:v>0.835270211411272</c:v>
                </c:pt>
                <c:pt idx="145">
                  <c:v>0.82257756239866464</c:v>
                </c:pt>
                <c:pt idx="146">
                  <c:v>0.809571648667887</c:v>
                </c:pt>
                <c:pt idx="147">
                  <c:v>0.79627354712941945</c:v>
                </c:pt>
                <c:pt idx="148">
                  <c:v>0.78270453824186803</c:v>
                </c:pt>
                <c:pt idx="149">
                  <c:v>0.7688860499307919</c:v>
                </c:pt>
                <c:pt idx="150">
                  <c:v>0.75483960198900735</c:v>
                </c:pt>
                <c:pt idx="151">
                  <c:v>0.74058675115675188</c:v>
                </c:pt>
                <c:pt idx="152">
                  <c:v>0.72614903707369105</c:v>
                </c:pt>
                <c:pt idx="153">
                  <c:v>0.71154792928753663</c:v>
                </c:pt>
                <c:pt idx="154">
                  <c:v>0.6968047754960347</c:v>
                </c:pt>
                <c:pt idx="155">
                  <c:v>0.68194075119034814</c:v>
                </c:pt>
                <c:pt idx="156">
                  <c:v>0.66697681085847449</c:v>
                </c:pt>
                <c:pt idx="157">
                  <c:v>0.65193364089734551</c:v>
                </c:pt>
                <c:pt idx="158">
                  <c:v>0.63683161437174307</c:v>
                </c:pt>
                <c:pt idx="159">
                  <c:v>0.62169074774719313</c:v>
                </c:pt>
                <c:pt idx="160">
                  <c:v>0.60653065971263342</c:v>
                </c:pt>
                <c:pt idx="161">
                  <c:v>0.59137053219698088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0.54607442663970962</c:v>
                </c:pt>
                <c:pt idx="165">
                  <c:v>0.53109599103534522</c:v>
                </c:pt>
                <c:pt idx="166">
                  <c:v>0.5162056739454961</c:v>
                </c:pt>
                <c:pt idx="167">
                  <c:v>0.50141935103294055</c:v>
                </c:pt>
                <c:pt idx="168">
                  <c:v>0.48675225595997157</c:v>
                </c:pt>
                <c:pt idx="169">
                  <c:v>0.47221896125565399</c:v>
                </c:pt>
                <c:pt idx="170">
                  <c:v>0.45783336177161427</c:v>
                </c:pt>
                <c:pt idx="171">
                  <c:v>0.44360866071177157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0.32465246735834974</c:v>
                </c:pt>
                <c:pt idx="181">
                  <c:v>0.31260573969965522</c:v>
                </c:pt>
                <c:pt idx="182">
                  <c:v>0.30081795435727565</c:v>
                </c:pt>
                <c:pt idx="183">
                  <c:v>0.28929379949956158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0.25634015141507349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0.22586619783851461</c:v>
                </c:pt>
                <c:pt idx="190">
                  <c:v>0.21626516682988731</c:v>
                </c:pt>
                <c:pt idx="191">
                  <c:v>0.20694287292767749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0.18063985161889409</c:v>
                </c:pt>
                <c:pt idx="195">
                  <c:v>0.17242162389375282</c:v>
                </c:pt>
                <c:pt idx="196">
                  <c:v>0.16447445657715479</c:v>
                </c:pt>
                <c:pt idx="197">
                  <c:v>0.15679555808603976</c:v>
                </c:pt>
                <c:pt idx="198">
                  <c:v>0.14938177525041799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09-4F1A-B10D-E37FF2264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8100310"/>
        <c:axId val="16304856"/>
      </c:lineChart>
      <c:catAx>
        <c:axId val="18100310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6304856"/>
        <c:crosses val="autoZero"/>
        <c:auto val="1"/>
        <c:lblAlgn val="ctr"/>
        <c:lblOffset val="100"/>
        <c:noMultiLvlLbl val="0"/>
      </c:catAx>
      <c:valAx>
        <c:axId val="16304856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8100310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Ларсен_макс!$F$1</c:f>
              <c:strCache>
                <c:ptCount val="1"/>
                <c:pt idx="0">
                  <c:v>B1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Ларсен_макс!$F$2:$F$202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0.42955735821073909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0.48675225595997168</c:v>
                </c:pt>
                <c:pt idx="73">
                  <c:v>0.50141935103294044</c:v>
                </c:pt>
                <c:pt idx="74">
                  <c:v>0.51620567394549643</c:v>
                </c:pt>
                <c:pt idx="75">
                  <c:v>0.53109599103534522</c:v>
                </c:pt>
                <c:pt idx="76">
                  <c:v>0.5460744266397094</c:v>
                </c:pt>
                <c:pt idx="77">
                  <c:v>0.56112448482017441</c:v>
                </c:pt>
                <c:pt idx="78">
                  <c:v>0.57622907367179987</c:v>
                </c:pt>
                <c:pt idx="79">
                  <c:v>0.59137053219698121</c:v>
                </c:pt>
                <c:pt idx="80">
                  <c:v>0.60653065971263342</c:v>
                </c:pt>
                <c:pt idx="81">
                  <c:v>0.62169074774719313</c:v>
                </c:pt>
                <c:pt idx="82">
                  <c:v>0.63683161437174307</c:v>
                </c:pt>
                <c:pt idx="83">
                  <c:v>0.65193364089734551</c:v>
                </c:pt>
                <c:pt idx="84">
                  <c:v>0.66697681085847449</c:v>
                </c:pt>
                <c:pt idx="85">
                  <c:v>0.68194075119034814</c:v>
                </c:pt>
                <c:pt idx="86">
                  <c:v>0.6968047754960347</c:v>
                </c:pt>
                <c:pt idx="87">
                  <c:v>0.71154792928753663</c:v>
                </c:pt>
                <c:pt idx="88">
                  <c:v>0.72614903707369105</c:v>
                </c:pt>
                <c:pt idx="89">
                  <c:v>0.74058675115675188</c:v>
                </c:pt>
                <c:pt idx="90">
                  <c:v>0.75483960198900735</c:v>
                </c:pt>
                <c:pt idx="91">
                  <c:v>0.7688860499307919</c:v>
                </c:pt>
                <c:pt idx="92">
                  <c:v>0.78270453824186803</c:v>
                </c:pt>
                <c:pt idx="93">
                  <c:v>0.79627354712941945</c:v>
                </c:pt>
                <c:pt idx="94">
                  <c:v>0.809571648667887</c:v>
                </c:pt>
                <c:pt idx="95">
                  <c:v>0.82257756239866464</c:v>
                </c:pt>
                <c:pt idx="96">
                  <c:v>0.835270211411272</c:v>
                </c:pt>
                <c:pt idx="97">
                  <c:v>0.84762877870213571</c:v>
                </c:pt>
                <c:pt idx="98">
                  <c:v>0.85963276360254226</c:v>
                </c:pt>
                <c:pt idx="99">
                  <c:v>0.87126203806373947</c:v>
                </c:pt>
                <c:pt idx="100">
                  <c:v>0.88249690258459546</c:v>
                </c:pt>
                <c:pt idx="101">
                  <c:v>0.89331814156568246</c:v>
                </c:pt>
                <c:pt idx="102">
                  <c:v>0.90370707787319604</c:v>
                </c:pt>
                <c:pt idx="103">
                  <c:v>0.91364562639672897</c:v>
                </c:pt>
                <c:pt idx="104">
                  <c:v>0.92311634638663587</c:v>
                </c:pt>
                <c:pt idx="105">
                  <c:v>0.93210249235952758</c:v>
                </c:pt>
                <c:pt idx="106">
                  <c:v>0.94058806336434209</c:v>
                </c:pt>
                <c:pt idx="107">
                  <c:v>0.94855785040642293</c:v>
                </c:pt>
                <c:pt idx="108">
                  <c:v>0.95599748183309996</c:v>
                </c:pt>
                <c:pt idx="109">
                  <c:v>0.96289346649136276</c:v>
                </c:pt>
                <c:pt idx="110">
                  <c:v>0.96923323447634413</c:v>
                </c:pt>
                <c:pt idx="111">
                  <c:v>0.97500517529841779</c:v>
                </c:pt>
                <c:pt idx="112">
                  <c:v>0.98019867330675525</c:v>
                </c:pt>
                <c:pt idx="113">
                  <c:v>0.98480414021809548</c:v>
                </c:pt>
                <c:pt idx="114">
                  <c:v>0.98881304461123309</c:v>
                </c:pt>
                <c:pt idx="115">
                  <c:v>0.99221793826024351</c:v>
                </c:pt>
                <c:pt idx="116">
                  <c:v>0.99501247919268232</c:v>
                </c:pt>
                <c:pt idx="117">
                  <c:v>0.99719145137284493</c:v>
                </c:pt>
                <c:pt idx="118">
                  <c:v>0.99875078092458092</c:v>
                </c:pt>
                <c:pt idx="119">
                  <c:v>0.99968754882303912</c:v>
                </c:pt>
                <c:pt idx="120">
                  <c:v>1</c:v>
                </c:pt>
                <c:pt idx="121">
                  <c:v>0.99968754882303912</c:v>
                </c:pt>
                <c:pt idx="122">
                  <c:v>0.99875078092458092</c:v>
                </c:pt>
                <c:pt idx="123">
                  <c:v>0.99719145137284493</c:v>
                </c:pt>
                <c:pt idx="124">
                  <c:v>0.99501247919268232</c:v>
                </c:pt>
                <c:pt idx="125">
                  <c:v>0.99221793826024351</c:v>
                </c:pt>
                <c:pt idx="126">
                  <c:v>0.98881304461123309</c:v>
                </c:pt>
                <c:pt idx="127">
                  <c:v>0.98480414021809548</c:v>
                </c:pt>
                <c:pt idx="128">
                  <c:v>0.98019867330675525</c:v>
                </c:pt>
                <c:pt idx="129">
                  <c:v>0.97500517529841779</c:v>
                </c:pt>
                <c:pt idx="130">
                  <c:v>0.96923323447634413</c:v>
                </c:pt>
                <c:pt idx="131">
                  <c:v>0.96289346649136276</c:v>
                </c:pt>
                <c:pt idx="132">
                  <c:v>0.95599748183309996</c:v>
                </c:pt>
                <c:pt idx="133">
                  <c:v>0.94855785040642293</c:v>
                </c:pt>
                <c:pt idx="134">
                  <c:v>0.94058806336434209</c:v>
                </c:pt>
                <c:pt idx="135">
                  <c:v>0.93210249235952758</c:v>
                </c:pt>
                <c:pt idx="136">
                  <c:v>0.92311634638663587</c:v>
                </c:pt>
                <c:pt idx="137">
                  <c:v>0.91364562639672897</c:v>
                </c:pt>
                <c:pt idx="138">
                  <c:v>0.90370707787319604</c:v>
                </c:pt>
                <c:pt idx="139">
                  <c:v>0.89331814156568246</c:v>
                </c:pt>
                <c:pt idx="140">
                  <c:v>0.88249690258459546</c:v>
                </c:pt>
                <c:pt idx="141">
                  <c:v>0.87126203806373947</c:v>
                </c:pt>
                <c:pt idx="142">
                  <c:v>0.85963276360254226</c:v>
                </c:pt>
                <c:pt idx="143">
                  <c:v>0.84762877870213571</c:v>
                </c:pt>
                <c:pt idx="144">
                  <c:v>0.835270211411272</c:v>
                </c:pt>
                <c:pt idx="145">
                  <c:v>0.82257756239866464</c:v>
                </c:pt>
                <c:pt idx="146">
                  <c:v>0.809571648667887</c:v>
                </c:pt>
                <c:pt idx="147">
                  <c:v>0.79627354712941945</c:v>
                </c:pt>
                <c:pt idx="148">
                  <c:v>0.78270453824186803</c:v>
                </c:pt>
                <c:pt idx="149">
                  <c:v>0.7688860499307919</c:v>
                </c:pt>
                <c:pt idx="150">
                  <c:v>0.75483960198900735</c:v>
                </c:pt>
                <c:pt idx="151">
                  <c:v>0.74058675115675188</c:v>
                </c:pt>
                <c:pt idx="152">
                  <c:v>0.72614903707369105</c:v>
                </c:pt>
                <c:pt idx="153">
                  <c:v>0.71154792928753663</c:v>
                </c:pt>
                <c:pt idx="154">
                  <c:v>0.6968047754960347</c:v>
                </c:pt>
                <c:pt idx="155">
                  <c:v>0.68194075119034814</c:v>
                </c:pt>
                <c:pt idx="156">
                  <c:v>0.66697681085847449</c:v>
                </c:pt>
                <c:pt idx="157">
                  <c:v>0.65193364089734551</c:v>
                </c:pt>
                <c:pt idx="158">
                  <c:v>0.63683161437174307</c:v>
                </c:pt>
                <c:pt idx="159">
                  <c:v>0.62169074774719313</c:v>
                </c:pt>
                <c:pt idx="160">
                  <c:v>0.60653065971263342</c:v>
                </c:pt>
                <c:pt idx="161">
                  <c:v>0.59137053219698088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0.54607442663970962</c:v>
                </c:pt>
                <c:pt idx="165">
                  <c:v>0.53109599103534522</c:v>
                </c:pt>
                <c:pt idx="166">
                  <c:v>0.5162056739454961</c:v>
                </c:pt>
                <c:pt idx="167">
                  <c:v>0.50141935103294055</c:v>
                </c:pt>
                <c:pt idx="168">
                  <c:v>0.48675225595997157</c:v>
                </c:pt>
                <c:pt idx="169">
                  <c:v>0.47221896125565399</c:v>
                </c:pt>
                <c:pt idx="170">
                  <c:v>0.45783336177161427</c:v>
                </c:pt>
                <c:pt idx="171">
                  <c:v>0.44360866071177157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0.32465246735834974</c:v>
                </c:pt>
                <c:pt idx="181">
                  <c:v>0.31260573969965522</c:v>
                </c:pt>
                <c:pt idx="182">
                  <c:v>0.30081795435727565</c:v>
                </c:pt>
                <c:pt idx="183">
                  <c:v>0.28929379949956158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0.25634015141507349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0.22586619783851461</c:v>
                </c:pt>
                <c:pt idx="190">
                  <c:v>0.21626516682988731</c:v>
                </c:pt>
                <c:pt idx="191">
                  <c:v>0.20694287292767749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0.18063985161889409</c:v>
                </c:pt>
                <c:pt idx="195">
                  <c:v>0.17242162389375282</c:v>
                </c:pt>
                <c:pt idx="196">
                  <c:v>0.16447445657715479</c:v>
                </c:pt>
                <c:pt idx="197">
                  <c:v>0.15679555808603976</c:v>
                </c:pt>
                <c:pt idx="198">
                  <c:v>0.14938177525041799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B48-4B03-A5BB-B736879530BF}"/>
            </c:ext>
          </c:extLst>
        </c:ser>
        <c:ser>
          <c:idx val="1"/>
          <c:order val="1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(Ларсен_макс!$N$17,Ларсен_макс!$N$16)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(Ларсен_макс!$N$12,Ларсен_макс!$N$12)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B48-4B03-A5BB-B73687953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801104"/>
        <c:axId val="221801584"/>
      </c:scatterChart>
      <c:valAx>
        <c:axId val="221801104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584"/>
        <c:crosses val="autoZero"/>
        <c:crossBetween val="midCat"/>
        <c:majorUnit val="1"/>
      </c:valAx>
      <c:valAx>
        <c:axId val="221801584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104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36936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Ларсен_макс!$G$1</c:f>
              <c:strCache>
                <c:ptCount val="1"/>
                <c:pt idx="0">
                  <c:v>B2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Ларсен_макс!$G$2:$G$202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1.9999999999999855E-4</c:v>
                </c:pt>
                <c:pt idx="52">
                  <c:v>8.0000000000000145E-4</c:v>
                </c:pt>
                <c:pt idx="53">
                  <c:v>1.7999999999999978E-3</c:v>
                </c:pt>
                <c:pt idx="54">
                  <c:v>3.2000000000000058E-3</c:v>
                </c:pt>
                <c:pt idx="55">
                  <c:v>5.000000000000001E-3</c:v>
                </c:pt>
                <c:pt idx="56">
                  <c:v>7.1999999999999911E-3</c:v>
                </c:pt>
                <c:pt idx="57">
                  <c:v>9.8000000000000049E-3</c:v>
                </c:pt>
                <c:pt idx="58">
                  <c:v>1.2799999999999995E-2</c:v>
                </c:pt>
                <c:pt idx="59">
                  <c:v>1.6200000000000013E-2</c:v>
                </c:pt>
                <c:pt idx="60">
                  <c:v>2.0000000000000004E-2</c:v>
                </c:pt>
                <c:pt idx="61">
                  <c:v>2.4199999999999982E-2</c:v>
                </c:pt>
                <c:pt idx="62">
                  <c:v>2.880000000000001E-2</c:v>
                </c:pt>
                <c:pt idx="63">
                  <c:v>3.379999999999999E-2</c:v>
                </c:pt>
                <c:pt idx="64">
                  <c:v>3.920000000000002E-2</c:v>
                </c:pt>
                <c:pt idx="65">
                  <c:v>4.4999999999999998E-2</c:v>
                </c:pt>
                <c:pt idx="66">
                  <c:v>5.1199999999999982E-2</c:v>
                </c:pt>
                <c:pt idx="67">
                  <c:v>5.7800000000000011E-2</c:v>
                </c:pt>
                <c:pt idx="68">
                  <c:v>6.4799999999999996E-2</c:v>
                </c:pt>
                <c:pt idx="69">
                  <c:v>7.2200000000000028E-2</c:v>
                </c:pt>
                <c:pt idx="70">
                  <c:v>8.0000000000000016E-2</c:v>
                </c:pt>
                <c:pt idx="71">
                  <c:v>8.8199999999999973E-2</c:v>
                </c:pt>
                <c:pt idx="72">
                  <c:v>9.6800000000000025E-2</c:v>
                </c:pt>
                <c:pt idx="73">
                  <c:v>0.10579999999999998</c:v>
                </c:pt>
                <c:pt idx="74">
                  <c:v>0.11520000000000004</c:v>
                </c:pt>
                <c:pt idx="75">
                  <c:v>0.125</c:v>
                </c:pt>
                <c:pt idx="76">
                  <c:v>0.13519999999999996</c:v>
                </c:pt>
                <c:pt idx="77">
                  <c:v>0.14580000000000001</c:v>
                </c:pt>
                <c:pt idx="78">
                  <c:v>0.15679999999999997</c:v>
                </c:pt>
                <c:pt idx="79">
                  <c:v>0.16820000000000004</c:v>
                </c:pt>
                <c:pt idx="80">
                  <c:v>0.18</c:v>
                </c:pt>
                <c:pt idx="81">
                  <c:v>0.19219999999999993</c:v>
                </c:pt>
                <c:pt idx="82">
                  <c:v>0.20479999999999993</c:v>
                </c:pt>
                <c:pt idx="83">
                  <c:v>0.2178000000000001</c:v>
                </c:pt>
                <c:pt idx="84">
                  <c:v>0.23120000000000004</c:v>
                </c:pt>
                <c:pt idx="85">
                  <c:v>0.24499999999999997</c:v>
                </c:pt>
                <c:pt idx="86">
                  <c:v>0.25919999999999999</c:v>
                </c:pt>
                <c:pt idx="87">
                  <c:v>0.27379999999999993</c:v>
                </c:pt>
                <c:pt idx="88">
                  <c:v>0.28880000000000011</c:v>
                </c:pt>
                <c:pt idx="89">
                  <c:v>0.30420000000000003</c:v>
                </c:pt>
                <c:pt idx="90">
                  <c:v>0.32000000000000006</c:v>
                </c:pt>
                <c:pt idx="91">
                  <c:v>0.33619999999999994</c:v>
                </c:pt>
                <c:pt idx="92">
                  <c:v>0.35279999999999989</c:v>
                </c:pt>
                <c:pt idx="93">
                  <c:v>0.36980000000000007</c:v>
                </c:pt>
                <c:pt idx="94">
                  <c:v>0.3872000000000001</c:v>
                </c:pt>
                <c:pt idx="95">
                  <c:v>0.40500000000000003</c:v>
                </c:pt>
                <c:pt idx="96">
                  <c:v>0.42319999999999991</c:v>
                </c:pt>
                <c:pt idx="97">
                  <c:v>0.44179999999999986</c:v>
                </c:pt>
                <c:pt idx="98">
                  <c:v>0.46080000000000015</c:v>
                </c:pt>
                <c:pt idx="99">
                  <c:v>0.48020000000000007</c:v>
                </c:pt>
                <c:pt idx="100">
                  <c:v>0.5</c:v>
                </c:pt>
                <c:pt idx="101">
                  <c:v>0.51979999999999993</c:v>
                </c:pt>
                <c:pt idx="102">
                  <c:v>0.5391999999999999</c:v>
                </c:pt>
                <c:pt idx="103">
                  <c:v>0.55820000000000014</c:v>
                </c:pt>
                <c:pt idx="104">
                  <c:v>0.57680000000000009</c:v>
                </c:pt>
                <c:pt idx="105">
                  <c:v>0.59499999999999997</c:v>
                </c:pt>
                <c:pt idx="106">
                  <c:v>0.6127999999999999</c:v>
                </c:pt>
                <c:pt idx="107">
                  <c:v>0.63019999999999987</c:v>
                </c:pt>
                <c:pt idx="108">
                  <c:v>0.64720000000000011</c:v>
                </c:pt>
                <c:pt idx="109">
                  <c:v>0.66380000000000006</c:v>
                </c:pt>
                <c:pt idx="110">
                  <c:v>0.67999999999999994</c:v>
                </c:pt>
                <c:pt idx="111">
                  <c:v>0.69579999999999997</c:v>
                </c:pt>
                <c:pt idx="112">
                  <c:v>0.71119999999999983</c:v>
                </c:pt>
                <c:pt idx="113">
                  <c:v>0.72620000000000007</c:v>
                </c:pt>
                <c:pt idx="114">
                  <c:v>0.74080000000000001</c:v>
                </c:pt>
                <c:pt idx="115">
                  <c:v>0.755</c:v>
                </c:pt>
                <c:pt idx="116">
                  <c:v>0.76879999999999993</c:v>
                </c:pt>
                <c:pt idx="117">
                  <c:v>0.7821999999999999</c:v>
                </c:pt>
                <c:pt idx="118">
                  <c:v>0.79520000000000013</c:v>
                </c:pt>
                <c:pt idx="119">
                  <c:v>0.80780000000000007</c:v>
                </c:pt>
                <c:pt idx="120">
                  <c:v>0.82000000000000006</c:v>
                </c:pt>
                <c:pt idx="121">
                  <c:v>0.83179999999999998</c:v>
                </c:pt>
                <c:pt idx="122">
                  <c:v>0.84319999999999995</c:v>
                </c:pt>
                <c:pt idx="123">
                  <c:v>0.85420000000000007</c:v>
                </c:pt>
                <c:pt idx="124">
                  <c:v>0.86480000000000001</c:v>
                </c:pt>
                <c:pt idx="125">
                  <c:v>0.875</c:v>
                </c:pt>
                <c:pt idx="126">
                  <c:v>0.88479999999999992</c:v>
                </c:pt>
                <c:pt idx="127">
                  <c:v>0.89419999999999988</c:v>
                </c:pt>
                <c:pt idx="128">
                  <c:v>0.90320000000000011</c:v>
                </c:pt>
                <c:pt idx="129">
                  <c:v>0.91180000000000005</c:v>
                </c:pt>
                <c:pt idx="130">
                  <c:v>0.91999999999999993</c:v>
                </c:pt>
                <c:pt idx="131">
                  <c:v>0.92779999999999996</c:v>
                </c:pt>
                <c:pt idx="132">
                  <c:v>0.93519999999999992</c:v>
                </c:pt>
                <c:pt idx="133">
                  <c:v>0.94220000000000004</c:v>
                </c:pt>
                <c:pt idx="134">
                  <c:v>0.94879999999999998</c:v>
                </c:pt>
                <c:pt idx="135">
                  <c:v>0.95499999999999996</c:v>
                </c:pt>
                <c:pt idx="136">
                  <c:v>0.96079999999999999</c:v>
                </c:pt>
                <c:pt idx="137">
                  <c:v>0.96619999999999995</c:v>
                </c:pt>
                <c:pt idx="138">
                  <c:v>0.97120000000000006</c:v>
                </c:pt>
                <c:pt idx="139">
                  <c:v>0.9758</c:v>
                </c:pt>
                <c:pt idx="140">
                  <c:v>0.98</c:v>
                </c:pt>
                <c:pt idx="141">
                  <c:v>0.98380000000000001</c:v>
                </c:pt>
                <c:pt idx="142">
                  <c:v>0.98719999999999997</c:v>
                </c:pt>
                <c:pt idx="143">
                  <c:v>0.99019999999999997</c:v>
                </c:pt>
                <c:pt idx="144">
                  <c:v>0.99280000000000002</c:v>
                </c:pt>
                <c:pt idx="145">
                  <c:v>0.995</c:v>
                </c:pt>
                <c:pt idx="146">
                  <c:v>0.99680000000000002</c:v>
                </c:pt>
                <c:pt idx="147">
                  <c:v>0.99819999999999998</c:v>
                </c:pt>
                <c:pt idx="148">
                  <c:v>0.99919999999999998</c:v>
                </c:pt>
                <c:pt idx="149">
                  <c:v>0.99980000000000002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9D3-4A81-9726-3CA21A6AC8D8}"/>
            </c:ext>
          </c:extLst>
        </c:ser>
        <c:ser>
          <c:idx val="1"/>
          <c:order val="1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(Ларсен_макс!$N$17,Ларсен_макс!$N$16)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(Ларсен_макс!$N$13,Ларсен_макс!$N$13)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9D3-4A81-9726-3CA21A6AC8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28000000000001E-2"/>
          <c:y val="5.0391999999999999E-2"/>
          <c:w val="0.921763"/>
          <c:h val="0.855557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Ларсен_макс!$H$1</c:f>
              <c:strCache>
                <c:ptCount val="1"/>
                <c:pt idx="0">
                  <c:v>Ларсен (MAX)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Ларсен_макс!$H$2:$H$202</c:f>
              <c:numCache>
                <c:formatCode>General</c:formatCode>
                <c:ptCount val="201"/>
                <c:pt idx="0">
                  <c:v>4.7609985163895594E-3</c:v>
                </c:pt>
                <c:pt idx="1">
                  <c:v>5.1302014047383566E-3</c:v>
                </c:pt>
                <c:pt idx="2">
                  <c:v>5.5245810617149159E-3</c:v>
                </c:pt>
                <c:pt idx="3">
                  <c:v>5.9455611658316317E-3</c:v>
                </c:pt>
                <c:pt idx="4">
                  <c:v>6.3946226010290746E-3</c:v>
                </c:pt>
                <c:pt idx="5">
                  <c:v>6.8733039751502347E-3</c:v>
                </c:pt>
                <c:pt idx="6">
                  <c:v>7.38320199070076E-3</c:v>
                </c:pt>
                <c:pt idx="7">
                  <c:v>7.9259716553010257E-3</c:v>
                </c:pt>
                <c:pt idx="8">
                  <c:v>8.5033263190158418E-3</c:v>
                </c:pt>
                <c:pt idx="9">
                  <c:v>9.1170375255778223E-3</c:v>
                </c:pt>
                <c:pt idx="10">
                  <c:v>9.7689346644052894E-3</c:v>
                </c:pt>
                <c:pt idx="11">
                  <c:v>1.0460904410259391E-2</c:v>
                </c:pt>
                <c:pt idx="12">
                  <c:v>1.1194889937393523E-2</c:v>
                </c:pt>
                <c:pt idx="13">
                  <c:v>1.1972889895124775E-2</c:v>
                </c:pt>
                <c:pt idx="14">
                  <c:v>1.2796957131906657E-2</c:v>
                </c:pt>
                <c:pt idx="15">
                  <c:v>1.3669197155210186E-2</c:v>
                </c:pt>
                <c:pt idx="16">
                  <c:v>1.4591766314828284E-2</c:v>
                </c:pt>
                <c:pt idx="17">
                  <c:v>1.5566869697613527E-2</c:v>
                </c:pt>
                <c:pt idx="18">
                  <c:v>1.659675872214187E-2</c:v>
                </c:pt>
                <c:pt idx="19">
                  <c:v>1.7683728422370853E-2</c:v>
                </c:pt>
                <c:pt idx="20">
                  <c:v>1.883011441003175E-2</c:v>
                </c:pt>
                <c:pt idx="21">
                  <c:v>2.003828950626339E-2</c:v>
                </c:pt>
                <c:pt idx="22">
                  <c:v>2.1310660033864105E-2</c:v>
                </c:pt>
                <c:pt idx="23">
                  <c:v>2.2649661762507937E-2</c:v>
                </c:pt>
                <c:pt idx="24">
                  <c:v>2.4057755500343024E-2</c:v>
                </c:pt>
                <c:pt idx="25">
                  <c:v>2.5537422326565463E-2</c:v>
                </c:pt>
                <c:pt idx="26">
                  <c:v>2.7091158460838066E-2</c:v>
                </c:pt>
                <c:pt idx="27">
                  <c:v>2.872146976680311E-2</c:v>
                </c:pt>
                <c:pt idx="28">
                  <c:v>3.043086588841586E-2</c:v>
                </c:pt>
                <c:pt idx="29">
                  <c:v>3.2221854019401926E-2</c:v>
                </c:pt>
                <c:pt idx="30">
                  <c:v>3.4096932307811863E-2</c:v>
                </c:pt>
                <c:pt idx="31">
                  <c:v>3.6058582899406243E-2</c:v>
                </c:pt>
                <c:pt idx="32">
                  <c:v>3.8109264625451271E-2</c:v>
                </c:pt>
                <c:pt idx="33">
                  <c:v>4.0251405342430484E-2</c:v>
                </c:pt>
                <c:pt idx="34">
                  <c:v>4.248739393317745E-2</c:v>
                </c:pt>
                <c:pt idx="35">
                  <c:v>4.4819571981000617E-2</c:v>
                </c:pt>
                <c:pt idx="36">
                  <c:v>4.7250225130493664E-2</c:v>
                </c:pt>
                <c:pt idx="37">
                  <c:v>4.9781574150898636E-2</c:v>
                </c:pt>
                <c:pt idx="38">
                  <c:v>5.241576572010026E-2</c:v>
                </c:pt>
                <c:pt idx="39">
                  <c:v>5.515486294956954E-2</c:v>
                </c:pt>
                <c:pt idx="40">
                  <c:v>5.8000835672834011E-2</c:v>
                </c:pt>
                <c:pt idx="41">
                  <c:v>6.0955550522312288E-2</c:v>
                </c:pt>
                <c:pt idx="42">
                  <c:v>6.4020760821607722E-2</c:v>
                </c:pt>
                <c:pt idx="43">
                  <c:v>6.7198096322588427E-2</c:v>
                </c:pt>
                <c:pt idx="44">
                  <c:v>7.0489052818780665E-2</c:v>
                </c:pt>
                <c:pt idx="45">
                  <c:v>7.3894981668751206E-2</c:v>
                </c:pt>
                <c:pt idx="46">
                  <c:v>7.741707926524026E-2</c:v>
                </c:pt>
                <c:pt idx="47">
                  <c:v>8.1056376487810944E-2</c:v>
                </c:pt>
                <c:pt idx="48">
                  <c:v>8.4813728178691997E-2</c:v>
                </c:pt>
                <c:pt idx="49">
                  <c:v>8.8689802683290409E-2</c:v>
                </c:pt>
                <c:pt idx="50">
                  <c:v>9.2685071498523119E-2</c:v>
                </c:pt>
                <c:pt idx="51">
                  <c:v>9.6799799073649023E-2</c:v>
                </c:pt>
                <c:pt idx="52">
                  <c:v>0.10103403280965581</c:v>
                </c:pt>
                <c:pt idx="53">
                  <c:v>0.10538759330445756</c:v>
                </c:pt>
                <c:pt idx="54">
                  <c:v>0.10986006489217442</c:v>
                </c:pt>
                <c:pt idx="55">
                  <c:v>0.11445078652557572</c:v>
                </c:pt>
                <c:pt idx="56">
                  <c:v>0.11915884305136888</c:v>
                </c:pt>
                <c:pt idx="57">
                  <c:v>0.12398305692838357</c:v>
                </c:pt>
                <c:pt idx="58">
                  <c:v>0.12892198043883235</c:v>
                </c:pt>
                <c:pt idx="59">
                  <c:v>0.13397388844270947</c:v>
                </c:pt>
                <c:pt idx="60">
                  <c:v>0.13913677172500702</c:v>
                </c:pt>
                <c:pt idx="61">
                  <c:v>0.1444083309847822</c:v>
                </c:pt>
                <c:pt idx="62">
                  <c:v>0.14978597151418135</c:v>
                </c:pt>
                <c:pt idx="63">
                  <c:v>0.15526679861432385</c:v>
                </c:pt>
                <c:pt idx="64">
                  <c:v>0.16084761379345694</c:v>
                </c:pt>
                <c:pt idx="65">
                  <c:v>0.1665249117910132</c:v>
                </c:pt>
                <c:pt idx="66">
                  <c:v>0.1722948784691378</c:v>
                </c:pt>
                <c:pt idx="67">
                  <c:v>0.17815338961089736</c:v>
                </c:pt>
                <c:pt idx="68">
                  <c:v>0.1840960106617453</c:v>
                </c:pt>
                <c:pt idx="69">
                  <c:v>0.1901179974479022</c:v>
                </c:pt>
                <c:pt idx="70">
                  <c:v>0.19621429790212039</c:v>
                </c:pt>
                <c:pt idx="71">
                  <c:v>0.20237955482385162</c:v>
                </c:pt>
                <c:pt idx="72">
                  <c:v>0.2086081096971307</c:v>
                </c:pt>
                <c:pt idx="73">
                  <c:v>0.21489400758554589</c:v>
                </c:pt>
                <c:pt idx="74">
                  <c:v>0.22123100311949845</c:v>
                </c:pt>
                <c:pt idx="75">
                  <c:v>0.2276125675865765</c:v>
                </c:pt>
                <c:pt idx="76">
                  <c:v>0.23403189713130401</c:v>
                </c:pt>
                <c:pt idx="77">
                  <c:v>0.24048192206578903</c:v>
                </c:pt>
                <c:pt idx="78">
                  <c:v>0.24695531728791423</c:v>
                </c:pt>
                <c:pt idx="79">
                  <c:v>0.25344451379870619</c:v>
                </c:pt>
                <c:pt idx="80">
                  <c:v>0.25994171130541432</c:v>
                </c:pt>
                <c:pt idx="81">
                  <c:v>0.26643889189165421</c:v>
                </c:pt>
                <c:pt idx="82">
                  <c:v>0.272927834730747</c:v>
                </c:pt>
                <c:pt idx="83">
                  <c:v>0.27940013181314804</c:v>
                </c:pt>
                <c:pt idx="84">
                  <c:v>0.28584720465363189</c:v>
                </c:pt>
                <c:pt idx="85">
                  <c:v>0.29226032193872059</c:v>
                </c:pt>
                <c:pt idx="86">
                  <c:v>0.29863061806972913</c:v>
                </c:pt>
                <c:pt idx="87">
                  <c:v>0.3049491125518014</c:v>
                </c:pt>
                <c:pt idx="88">
                  <c:v>0.31120673017443901</c:v>
                </c:pt>
                <c:pt idx="89">
                  <c:v>0.31739432192432221</c:v>
                </c:pt>
                <c:pt idx="90">
                  <c:v>0.32350268656671743</c:v>
                </c:pt>
                <c:pt idx="91">
                  <c:v>0.32952259282748225</c:v>
                </c:pt>
                <c:pt idx="92">
                  <c:v>0.33544480210365774</c:v>
                </c:pt>
                <c:pt idx="93">
                  <c:v>0.34126009162689402</c:v>
                </c:pt>
                <c:pt idx="94">
                  <c:v>0.34695927800052301</c:v>
                </c:pt>
                <c:pt idx="95">
                  <c:v>0.3525332410279991</c:v>
                </c:pt>
                <c:pt idx="96">
                  <c:v>0.35797294774768795</c:v>
                </c:pt>
                <c:pt idx="97">
                  <c:v>0.36326947658662956</c:v>
                </c:pt>
                <c:pt idx="98">
                  <c:v>0.36841404154394664</c:v>
                </c:pt>
                <c:pt idx="99">
                  <c:v>0.37339801631303116</c:v>
                </c:pt>
                <c:pt idx="100">
                  <c:v>0.37821295825054091</c:v>
                </c:pt>
                <c:pt idx="101">
                  <c:v>0.38285063209957815</c:v>
                </c:pt>
                <c:pt idx="102">
                  <c:v>0.38730303337422683</c:v>
                </c:pt>
                <c:pt idx="103">
                  <c:v>0.39156241131288383</c:v>
                </c:pt>
                <c:pt idx="104">
                  <c:v>0.39562129130855822</c:v>
                </c:pt>
                <c:pt idx="105">
                  <c:v>0.39947249672551177</c:v>
                </c:pt>
                <c:pt idx="106">
                  <c:v>0.40310917001328944</c:v>
                </c:pt>
                <c:pt idx="107">
                  <c:v>0.40652479303132411</c:v>
                </c:pt>
                <c:pt idx="108">
                  <c:v>0.40971320649989995</c:v>
                </c:pt>
                <c:pt idx="109">
                  <c:v>0.41266862849629832</c:v>
                </c:pt>
                <c:pt idx="110">
                  <c:v>0.41538567191843317</c:v>
                </c:pt>
                <c:pt idx="111">
                  <c:v>0.41785936084217901</c:v>
                </c:pt>
                <c:pt idx="112">
                  <c:v>0.42008514570289507</c:v>
                </c:pt>
                <c:pt idx="113">
                  <c:v>0.4220589172363266</c:v>
                </c:pt>
                <c:pt idx="114">
                  <c:v>0.42377701911909987</c:v>
                </c:pt>
                <c:pt idx="115">
                  <c:v>0.42523625925439007</c:v>
                </c:pt>
                <c:pt idx="116">
                  <c:v>0.42643391965400668</c:v>
                </c:pt>
                <c:pt idx="117">
                  <c:v>0.42736776487407635</c:v>
                </c:pt>
                <c:pt idx="118">
                  <c:v>0.4280360489676775</c:v>
                </c:pt>
                <c:pt idx="119">
                  <c:v>0.4284375209241596</c:v>
                </c:pt>
                <c:pt idx="120">
                  <c:v>0.42857142857142855</c:v>
                </c:pt>
                <c:pt idx="121">
                  <c:v>0.4284375209241596</c:v>
                </c:pt>
                <c:pt idx="122">
                  <c:v>0.4280360489676775</c:v>
                </c:pt>
                <c:pt idx="123">
                  <c:v>0.42736776487407635</c:v>
                </c:pt>
                <c:pt idx="124">
                  <c:v>0.42643391965400668</c:v>
                </c:pt>
                <c:pt idx="125">
                  <c:v>0.42523625925439007</c:v>
                </c:pt>
                <c:pt idx="126">
                  <c:v>0.42377701911909987</c:v>
                </c:pt>
                <c:pt idx="127">
                  <c:v>0.4220589172363266</c:v>
                </c:pt>
                <c:pt idx="128">
                  <c:v>0.42008514570289507</c:v>
                </c:pt>
                <c:pt idx="129">
                  <c:v>0.41785936084217901</c:v>
                </c:pt>
                <c:pt idx="130">
                  <c:v>0.41538567191843317</c:v>
                </c:pt>
                <c:pt idx="131">
                  <c:v>0.41266862849629832</c:v>
                </c:pt>
                <c:pt idx="132">
                  <c:v>0.40971320649989995</c:v>
                </c:pt>
                <c:pt idx="133">
                  <c:v>0.40652479303132411</c:v>
                </c:pt>
                <c:pt idx="134">
                  <c:v>0.40310917001328944</c:v>
                </c:pt>
                <c:pt idx="135">
                  <c:v>0.39947249672551177</c:v>
                </c:pt>
                <c:pt idx="136">
                  <c:v>0.39562129130855822</c:v>
                </c:pt>
                <c:pt idx="137">
                  <c:v>0.39156241131288383</c:v>
                </c:pt>
                <c:pt idx="138">
                  <c:v>0.38730303337422683</c:v>
                </c:pt>
                <c:pt idx="139">
                  <c:v>0.38285063209957815</c:v>
                </c:pt>
                <c:pt idx="140">
                  <c:v>0.37821295825054091</c:v>
                </c:pt>
                <c:pt idx="141">
                  <c:v>0.37339801631303116</c:v>
                </c:pt>
                <c:pt idx="142">
                  <c:v>0.36841404154394664</c:v>
                </c:pt>
                <c:pt idx="143">
                  <c:v>0.36326947658662956</c:v>
                </c:pt>
                <c:pt idx="144">
                  <c:v>0.35797294774768795</c:v>
                </c:pt>
                <c:pt idx="145">
                  <c:v>0.3525332410279991</c:v>
                </c:pt>
                <c:pt idx="146">
                  <c:v>0.34695927800052301</c:v>
                </c:pt>
                <c:pt idx="147">
                  <c:v>0.34126009162689402</c:v>
                </c:pt>
                <c:pt idx="148">
                  <c:v>0.33544480210365774</c:v>
                </c:pt>
                <c:pt idx="149">
                  <c:v>0.33326666666666666</c:v>
                </c:pt>
                <c:pt idx="150">
                  <c:v>0.33333333333333331</c:v>
                </c:pt>
                <c:pt idx="151">
                  <c:v>0.33333333333333331</c:v>
                </c:pt>
                <c:pt idx="152">
                  <c:v>0.33333333333333331</c:v>
                </c:pt>
                <c:pt idx="153">
                  <c:v>0.33333333333333331</c:v>
                </c:pt>
                <c:pt idx="154">
                  <c:v>0.33333333333333331</c:v>
                </c:pt>
                <c:pt idx="155">
                  <c:v>0.33333333333333331</c:v>
                </c:pt>
                <c:pt idx="156">
                  <c:v>0.33333333333333331</c:v>
                </c:pt>
                <c:pt idx="157">
                  <c:v>0.33333333333333331</c:v>
                </c:pt>
                <c:pt idx="158">
                  <c:v>0.33333333333333331</c:v>
                </c:pt>
                <c:pt idx="159">
                  <c:v>0.33333333333333331</c:v>
                </c:pt>
                <c:pt idx="160">
                  <c:v>0.33333333333333331</c:v>
                </c:pt>
                <c:pt idx="161">
                  <c:v>0.33333333333333331</c:v>
                </c:pt>
                <c:pt idx="162">
                  <c:v>0.33333333333333331</c:v>
                </c:pt>
                <c:pt idx="163">
                  <c:v>0.33333333333333331</c:v>
                </c:pt>
                <c:pt idx="164">
                  <c:v>0.33333333333333331</c:v>
                </c:pt>
                <c:pt idx="165">
                  <c:v>0.33333333333333331</c:v>
                </c:pt>
                <c:pt idx="166">
                  <c:v>0.33333333333333331</c:v>
                </c:pt>
                <c:pt idx="167">
                  <c:v>0.33333333333333331</c:v>
                </c:pt>
                <c:pt idx="168">
                  <c:v>0.33333333333333331</c:v>
                </c:pt>
                <c:pt idx="169">
                  <c:v>0.33333333333333331</c:v>
                </c:pt>
                <c:pt idx="170">
                  <c:v>0.33333333333333331</c:v>
                </c:pt>
                <c:pt idx="171">
                  <c:v>0.33333333333333331</c:v>
                </c:pt>
                <c:pt idx="172">
                  <c:v>0.33333333333333331</c:v>
                </c:pt>
                <c:pt idx="173">
                  <c:v>0.33333333333333331</c:v>
                </c:pt>
                <c:pt idx="174">
                  <c:v>0.33333333333333331</c:v>
                </c:pt>
                <c:pt idx="175">
                  <c:v>0.33333333333333331</c:v>
                </c:pt>
                <c:pt idx="176">
                  <c:v>0.33333333333333331</c:v>
                </c:pt>
                <c:pt idx="177">
                  <c:v>0.33333333333333331</c:v>
                </c:pt>
                <c:pt idx="178">
                  <c:v>0.33333333333333331</c:v>
                </c:pt>
                <c:pt idx="179">
                  <c:v>0.33333333333333331</c:v>
                </c:pt>
                <c:pt idx="180">
                  <c:v>0.33333333333333331</c:v>
                </c:pt>
                <c:pt idx="181">
                  <c:v>0.33333333333333331</c:v>
                </c:pt>
                <c:pt idx="182">
                  <c:v>0.33333333333333331</c:v>
                </c:pt>
                <c:pt idx="183">
                  <c:v>0.33333333333333331</c:v>
                </c:pt>
                <c:pt idx="184">
                  <c:v>0.33333333333333331</c:v>
                </c:pt>
                <c:pt idx="185">
                  <c:v>0.33333333333333331</c:v>
                </c:pt>
                <c:pt idx="186">
                  <c:v>0.33333333333333331</c:v>
                </c:pt>
                <c:pt idx="187">
                  <c:v>0.33333333333333331</c:v>
                </c:pt>
                <c:pt idx="188">
                  <c:v>0.33333333333333331</c:v>
                </c:pt>
                <c:pt idx="189">
                  <c:v>0.33333333333333331</c:v>
                </c:pt>
                <c:pt idx="190">
                  <c:v>0.33333333333333331</c:v>
                </c:pt>
                <c:pt idx="191">
                  <c:v>0.33333333333333331</c:v>
                </c:pt>
                <c:pt idx="192">
                  <c:v>0.33333333333333331</c:v>
                </c:pt>
                <c:pt idx="193">
                  <c:v>0.33333333333333331</c:v>
                </c:pt>
                <c:pt idx="194">
                  <c:v>0.33333333333333331</c:v>
                </c:pt>
                <c:pt idx="195">
                  <c:v>0.33333333333333331</c:v>
                </c:pt>
                <c:pt idx="196">
                  <c:v>0.33333333333333331</c:v>
                </c:pt>
                <c:pt idx="197">
                  <c:v>0.33333333333333331</c:v>
                </c:pt>
                <c:pt idx="198">
                  <c:v>0.33333333333333331</c:v>
                </c:pt>
                <c:pt idx="199">
                  <c:v>0.33333333333333331</c:v>
                </c:pt>
                <c:pt idx="200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B2D-41A8-BCD0-BC4F5C208EB6}"/>
            </c:ext>
          </c:extLst>
        </c:ser>
        <c:ser>
          <c:idx val="1"/>
          <c:order val="1"/>
          <c:tx>
            <c:v>Горизонт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(Ларсен_макс!$N$17,Ларсен_макс!$N$16)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(Ларсен_макс!$N$13,Ларсен_макс!$N$13)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B2D-41A8-BCD0-BC4F5C208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28000000000001E-2"/>
          <c:y val="7.1288000000000004E-2"/>
          <c:w val="0.921763"/>
          <c:h val="0.85575299999999999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Ларсен_макс!$H$1</c:f>
              <c:strCache>
                <c:ptCount val="1"/>
                <c:pt idx="0">
                  <c:v>Ларсен (MAX)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Ларсен_макс!$H$2:$H$202</c:f>
              <c:numCache>
                <c:formatCode>General</c:formatCode>
                <c:ptCount val="201"/>
                <c:pt idx="0">
                  <c:v>4.7609985163895594E-3</c:v>
                </c:pt>
                <c:pt idx="1">
                  <c:v>5.1302014047383566E-3</c:v>
                </c:pt>
                <c:pt idx="2">
                  <c:v>5.5245810617149159E-3</c:v>
                </c:pt>
                <c:pt idx="3">
                  <c:v>5.9455611658316317E-3</c:v>
                </c:pt>
                <c:pt idx="4">
                  <c:v>6.3946226010290746E-3</c:v>
                </c:pt>
                <c:pt idx="5">
                  <c:v>6.8733039751502347E-3</c:v>
                </c:pt>
                <c:pt idx="6">
                  <c:v>7.38320199070076E-3</c:v>
                </c:pt>
                <c:pt idx="7">
                  <c:v>7.9259716553010257E-3</c:v>
                </c:pt>
                <c:pt idx="8">
                  <c:v>8.5033263190158418E-3</c:v>
                </c:pt>
                <c:pt idx="9">
                  <c:v>9.1170375255778223E-3</c:v>
                </c:pt>
                <c:pt idx="10">
                  <c:v>9.7689346644052894E-3</c:v>
                </c:pt>
                <c:pt idx="11">
                  <c:v>1.0460904410259391E-2</c:v>
                </c:pt>
                <c:pt idx="12">
                  <c:v>1.1194889937393523E-2</c:v>
                </c:pt>
                <c:pt idx="13">
                  <c:v>1.1972889895124775E-2</c:v>
                </c:pt>
                <c:pt idx="14">
                  <c:v>1.2796957131906657E-2</c:v>
                </c:pt>
                <c:pt idx="15">
                  <c:v>1.3669197155210186E-2</c:v>
                </c:pt>
                <c:pt idx="16">
                  <c:v>1.4591766314828284E-2</c:v>
                </c:pt>
                <c:pt idx="17">
                  <c:v>1.5566869697613527E-2</c:v>
                </c:pt>
                <c:pt idx="18">
                  <c:v>1.659675872214187E-2</c:v>
                </c:pt>
                <c:pt idx="19">
                  <c:v>1.7683728422370853E-2</c:v>
                </c:pt>
                <c:pt idx="20">
                  <c:v>1.883011441003175E-2</c:v>
                </c:pt>
                <c:pt idx="21">
                  <c:v>2.003828950626339E-2</c:v>
                </c:pt>
                <c:pt idx="22">
                  <c:v>2.1310660033864105E-2</c:v>
                </c:pt>
                <c:pt idx="23">
                  <c:v>2.2649661762507937E-2</c:v>
                </c:pt>
                <c:pt idx="24">
                  <c:v>2.4057755500343024E-2</c:v>
                </c:pt>
                <c:pt idx="25">
                  <c:v>2.5537422326565463E-2</c:v>
                </c:pt>
                <c:pt idx="26">
                  <c:v>2.7091158460838066E-2</c:v>
                </c:pt>
                <c:pt idx="27">
                  <c:v>2.872146976680311E-2</c:v>
                </c:pt>
                <c:pt idx="28">
                  <c:v>3.043086588841586E-2</c:v>
                </c:pt>
                <c:pt idx="29">
                  <c:v>3.2221854019401926E-2</c:v>
                </c:pt>
                <c:pt idx="30">
                  <c:v>3.4096932307811863E-2</c:v>
                </c:pt>
                <c:pt idx="31">
                  <c:v>3.6058582899406243E-2</c:v>
                </c:pt>
                <c:pt idx="32">
                  <c:v>3.8109264625451271E-2</c:v>
                </c:pt>
                <c:pt idx="33">
                  <c:v>4.0251405342430484E-2</c:v>
                </c:pt>
                <c:pt idx="34">
                  <c:v>4.248739393317745E-2</c:v>
                </c:pt>
                <c:pt idx="35">
                  <c:v>4.4819571981000617E-2</c:v>
                </c:pt>
                <c:pt idx="36">
                  <c:v>4.7250225130493664E-2</c:v>
                </c:pt>
                <c:pt idx="37">
                  <c:v>4.9781574150898636E-2</c:v>
                </c:pt>
                <c:pt idx="38">
                  <c:v>5.241576572010026E-2</c:v>
                </c:pt>
                <c:pt idx="39">
                  <c:v>5.515486294956954E-2</c:v>
                </c:pt>
                <c:pt idx="40">
                  <c:v>5.8000835672834011E-2</c:v>
                </c:pt>
                <c:pt idx="41">
                  <c:v>6.0955550522312288E-2</c:v>
                </c:pt>
                <c:pt idx="42">
                  <c:v>6.4020760821607722E-2</c:v>
                </c:pt>
                <c:pt idx="43">
                  <c:v>6.7198096322588427E-2</c:v>
                </c:pt>
                <c:pt idx="44">
                  <c:v>7.0489052818780665E-2</c:v>
                </c:pt>
                <c:pt idx="45">
                  <c:v>7.3894981668751206E-2</c:v>
                </c:pt>
                <c:pt idx="46">
                  <c:v>7.741707926524026E-2</c:v>
                </c:pt>
                <c:pt idx="47">
                  <c:v>8.1056376487810944E-2</c:v>
                </c:pt>
                <c:pt idx="48">
                  <c:v>8.4813728178691997E-2</c:v>
                </c:pt>
                <c:pt idx="49">
                  <c:v>8.8689802683290409E-2</c:v>
                </c:pt>
                <c:pt idx="50">
                  <c:v>9.2685071498523119E-2</c:v>
                </c:pt>
                <c:pt idx="51">
                  <c:v>9.6799799073649023E-2</c:v>
                </c:pt>
                <c:pt idx="52">
                  <c:v>0.10103403280965581</c:v>
                </c:pt>
                <c:pt idx="53">
                  <c:v>0.10538759330445756</c:v>
                </c:pt>
                <c:pt idx="54">
                  <c:v>0.10986006489217442</c:v>
                </c:pt>
                <c:pt idx="55">
                  <c:v>0.11445078652557572</c:v>
                </c:pt>
                <c:pt idx="56">
                  <c:v>0.11915884305136888</c:v>
                </c:pt>
                <c:pt idx="57">
                  <c:v>0.12398305692838357</c:v>
                </c:pt>
                <c:pt idx="58">
                  <c:v>0.12892198043883235</c:v>
                </c:pt>
                <c:pt idx="59">
                  <c:v>0.13397388844270947</c:v>
                </c:pt>
                <c:pt idx="60">
                  <c:v>0.13913677172500702</c:v>
                </c:pt>
                <c:pt idx="61">
                  <c:v>0.1444083309847822</c:v>
                </c:pt>
                <c:pt idx="62">
                  <c:v>0.14978597151418135</c:v>
                </c:pt>
                <c:pt idx="63">
                  <c:v>0.15526679861432385</c:v>
                </c:pt>
                <c:pt idx="64">
                  <c:v>0.16084761379345694</c:v>
                </c:pt>
                <c:pt idx="65">
                  <c:v>0.1665249117910132</c:v>
                </c:pt>
                <c:pt idx="66">
                  <c:v>0.1722948784691378</c:v>
                </c:pt>
                <c:pt idx="67">
                  <c:v>0.17815338961089736</c:v>
                </c:pt>
                <c:pt idx="68">
                  <c:v>0.1840960106617453</c:v>
                </c:pt>
                <c:pt idx="69">
                  <c:v>0.1901179974479022</c:v>
                </c:pt>
                <c:pt idx="70">
                  <c:v>0.19621429790212039</c:v>
                </c:pt>
                <c:pt idx="71">
                  <c:v>0.20237955482385162</c:v>
                </c:pt>
                <c:pt idx="72">
                  <c:v>0.2086081096971307</c:v>
                </c:pt>
                <c:pt idx="73">
                  <c:v>0.21489400758554589</c:v>
                </c:pt>
                <c:pt idx="74">
                  <c:v>0.22123100311949845</c:v>
                </c:pt>
                <c:pt idx="75">
                  <c:v>0.2276125675865765</c:v>
                </c:pt>
                <c:pt idx="76">
                  <c:v>0.23403189713130401</c:v>
                </c:pt>
                <c:pt idx="77">
                  <c:v>0.24048192206578903</c:v>
                </c:pt>
                <c:pt idx="78">
                  <c:v>0.24695531728791423</c:v>
                </c:pt>
                <c:pt idx="79">
                  <c:v>0.25344451379870619</c:v>
                </c:pt>
                <c:pt idx="80">
                  <c:v>0.25994171130541432</c:v>
                </c:pt>
                <c:pt idx="81">
                  <c:v>0.26643889189165421</c:v>
                </c:pt>
                <c:pt idx="82">
                  <c:v>0.272927834730747</c:v>
                </c:pt>
                <c:pt idx="83">
                  <c:v>0.27940013181314804</c:v>
                </c:pt>
                <c:pt idx="84">
                  <c:v>0.28584720465363189</c:v>
                </c:pt>
                <c:pt idx="85">
                  <c:v>0.29226032193872059</c:v>
                </c:pt>
                <c:pt idx="86">
                  <c:v>0.29863061806972913</c:v>
                </c:pt>
                <c:pt idx="87">
                  <c:v>0.3049491125518014</c:v>
                </c:pt>
                <c:pt idx="88">
                  <c:v>0.31120673017443901</c:v>
                </c:pt>
                <c:pt idx="89">
                  <c:v>0.31739432192432221</c:v>
                </c:pt>
                <c:pt idx="90">
                  <c:v>0.32350268656671743</c:v>
                </c:pt>
                <c:pt idx="91">
                  <c:v>0.32952259282748225</c:v>
                </c:pt>
                <c:pt idx="92">
                  <c:v>0.33544480210365774</c:v>
                </c:pt>
                <c:pt idx="93">
                  <c:v>0.34126009162689402</c:v>
                </c:pt>
                <c:pt idx="94">
                  <c:v>0.34695927800052301</c:v>
                </c:pt>
                <c:pt idx="95">
                  <c:v>0.3525332410279991</c:v>
                </c:pt>
                <c:pt idx="96">
                  <c:v>0.35797294774768795</c:v>
                </c:pt>
                <c:pt idx="97">
                  <c:v>0.36326947658662956</c:v>
                </c:pt>
                <c:pt idx="98">
                  <c:v>0.36841404154394664</c:v>
                </c:pt>
                <c:pt idx="99">
                  <c:v>0.37339801631303116</c:v>
                </c:pt>
                <c:pt idx="100">
                  <c:v>0.37821295825054091</c:v>
                </c:pt>
                <c:pt idx="101">
                  <c:v>0.38285063209957815</c:v>
                </c:pt>
                <c:pt idx="102">
                  <c:v>0.38730303337422683</c:v>
                </c:pt>
                <c:pt idx="103">
                  <c:v>0.39156241131288383</c:v>
                </c:pt>
                <c:pt idx="104">
                  <c:v>0.39562129130855822</c:v>
                </c:pt>
                <c:pt idx="105">
                  <c:v>0.39947249672551177</c:v>
                </c:pt>
                <c:pt idx="106">
                  <c:v>0.40310917001328944</c:v>
                </c:pt>
                <c:pt idx="107">
                  <c:v>0.40652479303132411</c:v>
                </c:pt>
                <c:pt idx="108">
                  <c:v>0.40971320649989995</c:v>
                </c:pt>
                <c:pt idx="109">
                  <c:v>0.41266862849629832</c:v>
                </c:pt>
                <c:pt idx="110">
                  <c:v>0.41538567191843317</c:v>
                </c:pt>
                <c:pt idx="111">
                  <c:v>0.41785936084217901</c:v>
                </c:pt>
                <c:pt idx="112">
                  <c:v>0.42008514570289507</c:v>
                </c:pt>
                <c:pt idx="113">
                  <c:v>0.4220589172363266</c:v>
                </c:pt>
                <c:pt idx="114">
                  <c:v>0.42377701911909987</c:v>
                </c:pt>
                <c:pt idx="115">
                  <c:v>0.42523625925439007</c:v>
                </c:pt>
                <c:pt idx="116">
                  <c:v>0.42643391965400668</c:v>
                </c:pt>
                <c:pt idx="117">
                  <c:v>0.42736776487407635</c:v>
                </c:pt>
                <c:pt idx="118">
                  <c:v>0.4280360489676775</c:v>
                </c:pt>
                <c:pt idx="119">
                  <c:v>0.4284375209241596</c:v>
                </c:pt>
                <c:pt idx="120">
                  <c:v>0.42857142857142855</c:v>
                </c:pt>
                <c:pt idx="121">
                  <c:v>0.4284375209241596</c:v>
                </c:pt>
                <c:pt idx="122">
                  <c:v>0.4280360489676775</c:v>
                </c:pt>
                <c:pt idx="123">
                  <c:v>0.42736776487407635</c:v>
                </c:pt>
                <c:pt idx="124">
                  <c:v>0.42643391965400668</c:v>
                </c:pt>
                <c:pt idx="125">
                  <c:v>0.42523625925439007</c:v>
                </c:pt>
                <c:pt idx="126">
                  <c:v>0.42377701911909987</c:v>
                </c:pt>
                <c:pt idx="127">
                  <c:v>0.4220589172363266</c:v>
                </c:pt>
                <c:pt idx="128">
                  <c:v>0.42008514570289507</c:v>
                </c:pt>
                <c:pt idx="129">
                  <c:v>0.41785936084217901</c:v>
                </c:pt>
                <c:pt idx="130">
                  <c:v>0.41538567191843317</c:v>
                </c:pt>
                <c:pt idx="131">
                  <c:v>0.41266862849629832</c:v>
                </c:pt>
                <c:pt idx="132">
                  <c:v>0.40971320649989995</c:v>
                </c:pt>
                <c:pt idx="133">
                  <c:v>0.40652479303132411</c:v>
                </c:pt>
                <c:pt idx="134">
                  <c:v>0.40310917001328944</c:v>
                </c:pt>
                <c:pt idx="135">
                  <c:v>0.39947249672551177</c:v>
                </c:pt>
                <c:pt idx="136">
                  <c:v>0.39562129130855822</c:v>
                </c:pt>
                <c:pt idx="137">
                  <c:v>0.39156241131288383</c:v>
                </c:pt>
                <c:pt idx="138">
                  <c:v>0.38730303337422683</c:v>
                </c:pt>
                <c:pt idx="139">
                  <c:v>0.38285063209957815</c:v>
                </c:pt>
                <c:pt idx="140">
                  <c:v>0.37821295825054091</c:v>
                </c:pt>
                <c:pt idx="141">
                  <c:v>0.37339801631303116</c:v>
                </c:pt>
                <c:pt idx="142">
                  <c:v>0.36841404154394664</c:v>
                </c:pt>
                <c:pt idx="143">
                  <c:v>0.36326947658662956</c:v>
                </c:pt>
                <c:pt idx="144">
                  <c:v>0.35797294774768795</c:v>
                </c:pt>
                <c:pt idx="145">
                  <c:v>0.3525332410279991</c:v>
                </c:pt>
                <c:pt idx="146">
                  <c:v>0.34695927800052301</c:v>
                </c:pt>
                <c:pt idx="147">
                  <c:v>0.34126009162689402</c:v>
                </c:pt>
                <c:pt idx="148">
                  <c:v>0.33544480210365774</c:v>
                </c:pt>
                <c:pt idx="149">
                  <c:v>0.33326666666666666</c:v>
                </c:pt>
                <c:pt idx="150">
                  <c:v>0.33333333333333331</c:v>
                </c:pt>
                <c:pt idx="151">
                  <c:v>0.33333333333333331</c:v>
                </c:pt>
                <c:pt idx="152">
                  <c:v>0.33333333333333331</c:v>
                </c:pt>
                <c:pt idx="153">
                  <c:v>0.33333333333333331</c:v>
                </c:pt>
                <c:pt idx="154">
                  <c:v>0.33333333333333331</c:v>
                </c:pt>
                <c:pt idx="155">
                  <c:v>0.33333333333333331</c:v>
                </c:pt>
                <c:pt idx="156">
                  <c:v>0.33333333333333331</c:v>
                </c:pt>
                <c:pt idx="157">
                  <c:v>0.33333333333333331</c:v>
                </c:pt>
                <c:pt idx="158">
                  <c:v>0.33333333333333331</c:v>
                </c:pt>
                <c:pt idx="159">
                  <c:v>0.33333333333333331</c:v>
                </c:pt>
                <c:pt idx="160">
                  <c:v>0.33333333333333331</c:v>
                </c:pt>
                <c:pt idx="161">
                  <c:v>0.33333333333333331</c:v>
                </c:pt>
                <c:pt idx="162">
                  <c:v>0.33333333333333331</c:v>
                </c:pt>
                <c:pt idx="163">
                  <c:v>0.33333333333333331</c:v>
                </c:pt>
                <c:pt idx="164">
                  <c:v>0.33333333333333331</c:v>
                </c:pt>
                <c:pt idx="165">
                  <c:v>0.33333333333333331</c:v>
                </c:pt>
                <c:pt idx="166">
                  <c:v>0.33333333333333331</c:v>
                </c:pt>
                <c:pt idx="167">
                  <c:v>0.33333333333333331</c:v>
                </c:pt>
                <c:pt idx="168">
                  <c:v>0.33333333333333331</c:v>
                </c:pt>
                <c:pt idx="169">
                  <c:v>0.33333333333333331</c:v>
                </c:pt>
                <c:pt idx="170">
                  <c:v>0.33333333333333331</c:v>
                </c:pt>
                <c:pt idx="171">
                  <c:v>0.33333333333333331</c:v>
                </c:pt>
                <c:pt idx="172">
                  <c:v>0.33333333333333331</c:v>
                </c:pt>
                <c:pt idx="173">
                  <c:v>0.33333333333333331</c:v>
                </c:pt>
                <c:pt idx="174">
                  <c:v>0.33333333333333331</c:v>
                </c:pt>
                <c:pt idx="175">
                  <c:v>0.33333333333333331</c:v>
                </c:pt>
                <c:pt idx="176">
                  <c:v>0.33333333333333331</c:v>
                </c:pt>
                <c:pt idx="177">
                  <c:v>0.33333333333333331</c:v>
                </c:pt>
                <c:pt idx="178">
                  <c:v>0.33333333333333331</c:v>
                </c:pt>
                <c:pt idx="179">
                  <c:v>0.33333333333333331</c:v>
                </c:pt>
                <c:pt idx="180">
                  <c:v>0.33333333333333331</c:v>
                </c:pt>
                <c:pt idx="181">
                  <c:v>0.33333333333333331</c:v>
                </c:pt>
                <c:pt idx="182">
                  <c:v>0.33333333333333331</c:v>
                </c:pt>
                <c:pt idx="183">
                  <c:v>0.33333333333333331</c:v>
                </c:pt>
                <c:pt idx="184">
                  <c:v>0.33333333333333331</c:v>
                </c:pt>
                <c:pt idx="185">
                  <c:v>0.33333333333333331</c:v>
                </c:pt>
                <c:pt idx="186">
                  <c:v>0.33333333333333331</c:v>
                </c:pt>
                <c:pt idx="187">
                  <c:v>0.33333333333333331</c:v>
                </c:pt>
                <c:pt idx="188">
                  <c:v>0.33333333333333331</c:v>
                </c:pt>
                <c:pt idx="189">
                  <c:v>0.33333333333333331</c:v>
                </c:pt>
                <c:pt idx="190">
                  <c:v>0.33333333333333331</c:v>
                </c:pt>
                <c:pt idx="191">
                  <c:v>0.33333333333333331</c:v>
                </c:pt>
                <c:pt idx="192">
                  <c:v>0.33333333333333331</c:v>
                </c:pt>
                <c:pt idx="193">
                  <c:v>0.33333333333333331</c:v>
                </c:pt>
                <c:pt idx="194">
                  <c:v>0.33333333333333331</c:v>
                </c:pt>
                <c:pt idx="195">
                  <c:v>0.33333333333333331</c:v>
                </c:pt>
                <c:pt idx="196">
                  <c:v>0.33333333333333331</c:v>
                </c:pt>
                <c:pt idx="197">
                  <c:v>0.33333333333333331</c:v>
                </c:pt>
                <c:pt idx="198">
                  <c:v>0.33333333333333331</c:v>
                </c:pt>
                <c:pt idx="199">
                  <c:v>0.33333333333333331</c:v>
                </c:pt>
                <c:pt idx="200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799-45EA-B39D-F085D29EF97D}"/>
            </c:ext>
          </c:extLst>
        </c:ser>
        <c:ser>
          <c:idx val="1"/>
          <c:order val="1"/>
          <c:tx>
            <c:v>Горизонт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(Ларсен_макс!$N$17,Ларсен_макс!$N$16)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(Ларсен_макс!$N$12,Ларсен_макс!$N$12)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799-45EA-B39D-F085D29EF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4.5555999999999999E-2"/>
          <c:w val="0.921763"/>
          <c:h val="0.8651410000000000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Ларсен_сумм!$B$1</c:f>
              <c:strCache>
                <c:ptCount val="1"/>
                <c:pt idx="0">
                  <c:v>A11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Ларсен_сумм!$B$2:$B$202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482-4B9F-9140-CFA0393D70FB}"/>
            </c:ext>
          </c:extLst>
        </c:ser>
        <c:ser>
          <c:idx val="1"/>
          <c:order val="1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(Ларсен_сумм!$N$2,Ларсен_сумм!$N$2)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(Ларсен_сумм!$N$19,Ларсен_сумм!$N$6)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482-4B9F-9140-CFA0393D70FB}"/>
            </c:ext>
          </c:extLst>
        </c:ser>
        <c:ser>
          <c:idx val="2"/>
          <c:order val="2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"/>
            <c:bubble3D val="0"/>
            <c:spPr bwMode="auto">
              <a:prstGeom prst="rect">
                <a:avLst/>
              </a:prstGeom>
              <a:ln w="28575" cap="rnd">
                <a:solidFill>
                  <a:srgbClr val="00B050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7482-4B9F-9140-CFA0393D70FB}"/>
              </c:ext>
            </c:extLst>
          </c:dPt>
          <c:xVal>
            <c:numRef>
              <c:f>(Ларсен_сумм!$N$2,Ларсен_сумм!$N$16)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(Ларсен_сумм!$N$6,Ларсен_сумм!$N$6)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7482-4B9F-9140-CFA0393D7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Ларсен_сумм!$C$1</c:f>
              <c:strCache>
                <c:ptCount val="1"/>
                <c:pt idx="0">
                  <c:v>A12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Ларсен_сумм!$C$2:$C$202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36A-47D9-98DC-1A5CBC2AACCE}"/>
            </c:ext>
          </c:extLst>
        </c:ser>
        <c:ser>
          <c:idx val="1"/>
          <c:order val="1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(Ларсен_сумм!$N$3,Ларсен_сумм!$N$16)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(Ларсен_сумм!$N$7,Ларсен_сумм!$N$7)</c:f>
              <c:numCache>
                <c:formatCode>General</c:formatCode>
                <c:ptCount val="2"/>
                <c:pt idx="0">
                  <c:v>0.9089976004549426</c:v>
                </c:pt>
                <c:pt idx="1">
                  <c:v>0.9089976004549426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36A-47D9-98DC-1A5CBC2AACCE}"/>
            </c:ext>
          </c:extLst>
        </c:ser>
        <c:ser>
          <c:idx val="2"/>
          <c:order val="2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(Ларсен_сумм!$N$3,Ларсен_сумм!$N$3)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(Ларсен_сумм!$N$19,Ларсен_сумм!$N$7)</c:f>
              <c:numCache>
                <c:formatCode>General</c:formatCode>
                <c:ptCount val="2"/>
                <c:pt idx="0">
                  <c:v>0</c:v>
                </c:pt>
                <c:pt idx="1">
                  <c:v>0.9089976004549426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936A-47D9-98DC-1A5CBC2AACCE}"/>
            </c:ext>
          </c:extLst>
        </c:ser>
        <c:ser>
          <c:idx val="3"/>
          <c:order val="3"/>
          <c:tx>
            <c:v>Горизонталь_main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(Ларсен_сумм!$N$17,Ларсен_сумм!$N$16)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(Ларсен_сумм!$N$12,Ларсен_сумм!$N$12)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936A-47D9-98DC-1A5CBC2AAC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841456"/>
        <c:axId val="44836176"/>
      </c:scatterChart>
      <c:valAx>
        <c:axId val="44841456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36176"/>
        <c:crosses val="autoZero"/>
        <c:crossBetween val="midCat"/>
        <c:majorUnit val="1"/>
      </c:valAx>
      <c:valAx>
        <c:axId val="4483617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41456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36936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Ларсен_сумм!$D$1</c:f>
              <c:strCache>
                <c:ptCount val="1"/>
                <c:pt idx="0">
                  <c:v>A21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Ларсен_сумм!$D$2:$D$202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3.3333333333333215E-2</c:v>
                </c:pt>
                <c:pt idx="42">
                  <c:v>6.6666666666666721E-2</c:v>
                </c:pt>
                <c:pt idx="43">
                  <c:v>9.9999999999999936E-2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0.23333333333333339</c:v>
                </c:pt>
                <c:pt idx="48">
                  <c:v>0.26666666666666661</c:v>
                </c:pt>
                <c:pt idx="49">
                  <c:v>0.3000000000000001</c:v>
                </c:pt>
                <c:pt idx="50">
                  <c:v>0.33333333333333331</c:v>
                </c:pt>
                <c:pt idx="51">
                  <c:v>0.36666666666666653</c:v>
                </c:pt>
                <c:pt idx="52">
                  <c:v>0.40000000000000008</c:v>
                </c:pt>
                <c:pt idx="53">
                  <c:v>0.43333333333333329</c:v>
                </c:pt>
                <c:pt idx="54">
                  <c:v>0.46666666666666679</c:v>
                </c:pt>
                <c:pt idx="55">
                  <c:v>0.5</c:v>
                </c:pt>
                <c:pt idx="56">
                  <c:v>0.53333333333333321</c:v>
                </c:pt>
                <c:pt idx="57">
                  <c:v>0.56666666666666676</c:v>
                </c:pt>
                <c:pt idx="58">
                  <c:v>0.6</c:v>
                </c:pt>
                <c:pt idx="59">
                  <c:v>0.63333333333333341</c:v>
                </c:pt>
                <c:pt idx="60">
                  <c:v>0.66666666666666663</c:v>
                </c:pt>
                <c:pt idx="61">
                  <c:v>0.69999999999999984</c:v>
                </c:pt>
                <c:pt idx="62">
                  <c:v>0.73333333333333339</c:v>
                </c:pt>
                <c:pt idx="63">
                  <c:v>0.76666666666666661</c:v>
                </c:pt>
                <c:pt idx="64">
                  <c:v>0.80000000000000016</c:v>
                </c:pt>
                <c:pt idx="65">
                  <c:v>0.83333333333333337</c:v>
                </c:pt>
                <c:pt idx="66">
                  <c:v>0.86666666666666659</c:v>
                </c:pt>
                <c:pt idx="67">
                  <c:v>0.9</c:v>
                </c:pt>
                <c:pt idx="68">
                  <c:v>0.93333333333333324</c:v>
                </c:pt>
                <c:pt idx="69">
                  <c:v>0.96666666666666679</c:v>
                </c:pt>
                <c:pt idx="70">
                  <c:v>1</c:v>
                </c:pt>
                <c:pt idx="71">
                  <c:v>0.96666666666666679</c:v>
                </c:pt>
                <c:pt idx="72">
                  <c:v>0.93333333333333324</c:v>
                </c:pt>
                <c:pt idx="73">
                  <c:v>0.9</c:v>
                </c:pt>
                <c:pt idx="74">
                  <c:v>0.86666666666666659</c:v>
                </c:pt>
                <c:pt idx="75">
                  <c:v>0.83333333333333337</c:v>
                </c:pt>
                <c:pt idx="76">
                  <c:v>0.80000000000000016</c:v>
                </c:pt>
                <c:pt idx="77">
                  <c:v>0.76666666666666661</c:v>
                </c:pt>
                <c:pt idx="78">
                  <c:v>0.73333333333333339</c:v>
                </c:pt>
                <c:pt idx="79">
                  <c:v>0.69999999999999984</c:v>
                </c:pt>
                <c:pt idx="80">
                  <c:v>0.66666666666666663</c:v>
                </c:pt>
                <c:pt idx="81">
                  <c:v>0.63333333333333341</c:v>
                </c:pt>
                <c:pt idx="82">
                  <c:v>0.6000000000000002</c:v>
                </c:pt>
                <c:pt idx="83">
                  <c:v>0.56666666666666643</c:v>
                </c:pt>
                <c:pt idx="84">
                  <c:v>0.53333333333333321</c:v>
                </c:pt>
                <c:pt idx="85">
                  <c:v>0.5</c:v>
                </c:pt>
                <c:pt idx="86">
                  <c:v>0.46666666666666679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0.33333333333333331</c:v>
                </c:pt>
                <c:pt idx="91">
                  <c:v>0.3000000000000001</c:v>
                </c:pt>
                <c:pt idx="92">
                  <c:v>0.26666666666666689</c:v>
                </c:pt>
                <c:pt idx="93">
                  <c:v>0.23333333333333309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6.666666666666643E-2</c:v>
                </c:pt>
                <c:pt idx="99">
                  <c:v>3.3333333333333215E-2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31C-48A1-9346-2BDD8E97A95F}"/>
            </c:ext>
          </c:extLst>
        </c:ser>
        <c:ser>
          <c:idx val="1"/>
          <c:order val="1"/>
          <c:tx>
            <c:v>Вертикаль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(Ларсен_сумм!$N$2,Ларсен_сумм!$N$2)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(Ларсен_сумм!$N$19,Ларсен_сумм!$N$8)</c:f>
              <c:numCache>
                <c:formatCode>General</c:formatCode>
                <c:ptCount val="2"/>
                <c:pt idx="0">
                  <c:v>0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31C-48A1-9346-2BDD8E97A95F}"/>
            </c:ext>
          </c:extLst>
        </c:ser>
        <c:ser>
          <c:idx val="2"/>
          <c:order val="2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(Ларсен_сумм!$N$2,Ларсен_сумм!$N$16)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(Ларсен_сумм!$N$8,Ларсен_сумм!$N$8)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E31C-48A1-9346-2BDD8E97A9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36936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Ларсен_сумм!$E$1</c:f>
              <c:strCache>
                <c:ptCount val="1"/>
                <c:pt idx="0">
                  <c:v>A22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Ларсен_сумм!$E$2:$E$202</c:f>
              <c:numCache>
                <c:formatCode>General</c:formatCode>
                <c:ptCount val="201"/>
                <c:pt idx="0">
                  <c:v>2.4726231566347743E-3</c:v>
                </c:pt>
                <c:pt idx="1">
                  <c:v>2.7319607630110591E-3</c:v>
                </c:pt>
                <c:pt idx="2">
                  <c:v>3.0184163247084241E-3</c:v>
                </c:pt>
                <c:pt idx="3">
                  <c:v>3.3348073074133443E-3</c:v>
                </c:pt>
                <c:pt idx="4">
                  <c:v>3.684239899435989E-3</c:v>
                </c:pt>
                <c:pt idx="5">
                  <c:v>4.0701377158961277E-3</c:v>
                </c:pt>
                <c:pt idx="6">
                  <c:v>4.4962731609411782E-3</c:v>
                </c:pt>
                <c:pt idx="7">
                  <c:v>4.9668016500569612E-3</c:v>
                </c:pt>
                <c:pt idx="8">
                  <c:v>5.4862988994504036E-3</c:v>
                </c:pt>
                <c:pt idx="9">
                  <c:v>6.0598014915841155E-3</c:v>
                </c:pt>
                <c:pt idx="10">
                  <c:v>6.6928509242848554E-3</c:v>
                </c:pt>
                <c:pt idx="11">
                  <c:v>7.3915413442819707E-3</c:v>
                </c:pt>
                <c:pt idx="12">
                  <c:v>8.1625711531598966E-3</c:v>
                </c:pt>
                <c:pt idx="13">
                  <c:v>9.0132986528478221E-3</c:v>
                </c:pt>
                <c:pt idx="14">
                  <c:v>9.9518018669043241E-3</c:v>
                </c:pt>
                <c:pt idx="15">
                  <c:v>1.098694263059318E-2</c:v>
                </c:pt>
                <c:pt idx="16">
                  <c:v>1.2128434984274237E-2</c:v>
                </c:pt>
                <c:pt idx="17">
                  <c:v>1.3386917827664779E-2</c:v>
                </c:pt>
                <c:pt idx="18">
                  <c:v>1.4774031693273055E-2</c:v>
                </c:pt>
                <c:pt idx="19">
                  <c:v>1.6302499371440946E-2</c:v>
                </c:pt>
                <c:pt idx="20">
                  <c:v>1.7986209962091559E-2</c:v>
                </c:pt>
                <c:pt idx="21">
                  <c:v>1.984030573407751E-2</c:v>
                </c:pt>
                <c:pt idx="22">
                  <c:v>2.1881270936130476E-2</c:v>
                </c:pt>
                <c:pt idx="23">
                  <c:v>2.4127021417669196E-2</c:v>
                </c:pt>
                <c:pt idx="24">
                  <c:v>2.6596993576865856E-2</c:v>
                </c:pt>
                <c:pt idx="25">
                  <c:v>2.9312230751356319E-2</c:v>
                </c:pt>
                <c:pt idx="26">
                  <c:v>3.2295464698450516E-2</c:v>
                </c:pt>
                <c:pt idx="27">
                  <c:v>3.5571189272636181E-2</c:v>
                </c:pt>
                <c:pt idx="28">
                  <c:v>3.9165722796764356E-2</c:v>
                </c:pt>
                <c:pt idx="29">
                  <c:v>4.3107254941086116E-2</c:v>
                </c:pt>
                <c:pt idx="30">
                  <c:v>4.7425873177566781E-2</c:v>
                </c:pt>
                <c:pt idx="31">
                  <c:v>5.2153563078417738E-2</c:v>
                </c:pt>
                <c:pt idx="32">
                  <c:v>5.7324175898868755E-2</c:v>
                </c:pt>
                <c:pt idx="33">
                  <c:v>6.2973356056996485E-2</c:v>
                </c:pt>
                <c:pt idx="34">
                  <c:v>6.9138420343346815E-2</c:v>
                </c:pt>
                <c:pt idx="35">
                  <c:v>7.5858180021243546E-2</c:v>
                </c:pt>
                <c:pt idx="36">
                  <c:v>8.317269649392238E-2</c:v>
                </c:pt>
                <c:pt idx="37">
                  <c:v>9.112296101485616E-2</c:v>
                </c:pt>
                <c:pt idx="38">
                  <c:v>9.9750489119685135E-2</c:v>
                </c:pt>
                <c:pt idx="39">
                  <c:v>0.10909682119561293</c:v>
                </c:pt>
                <c:pt idx="40">
                  <c:v>0.11920292202211755</c:v>
                </c:pt>
                <c:pt idx="41">
                  <c:v>0.1301084743629978</c:v>
                </c:pt>
                <c:pt idx="42">
                  <c:v>0.14185106490048782</c:v>
                </c:pt>
                <c:pt idx="43">
                  <c:v>0.15446526508353467</c:v>
                </c:pt>
                <c:pt idx="44">
                  <c:v>0.16798161486607557</c:v>
                </c:pt>
                <c:pt idx="45">
                  <c:v>0.18242552380635635</c:v>
                </c:pt>
                <c:pt idx="46">
                  <c:v>0.1978161114414182</c:v>
                </c:pt>
                <c:pt idx="47">
                  <c:v>0.21416501695744142</c:v>
                </c:pt>
                <c:pt idx="48">
                  <c:v>0.23147521650098232</c:v>
                </c:pt>
                <c:pt idx="49">
                  <c:v>0.24973989440488245</c:v>
                </c:pt>
                <c:pt idx="50">
                  <c:v>0.2689414213699951</c:v>
                </c:pt>
                <c:pt idx="51">
                  <c:v>0.28905049737499594</c:v>
                </c:pt>
                <c:pt idx="52">
                  <c:v>0.31002551887238755</c:v>
                </c:pt>
                <c:pt idx="53">
                  <c:v>0.33181222783183384</c:v>
                </c:pt>
                <c:pt idx="54">
                  <c:v>0.35434369377420466</c:v>
                </c:pt>
                <c:pt idx="55">
                  <c:v>0.37754066879814541</c:v>
                </c:pt>
                <c:pt idx="56">
                  <c:v>0.40131233988754794</c:v>
                </c:pt>
                <c:pt idx="57">
                  <c:v>0.42555748318834108</c:v>
                </c:pt>
                <c:pt idx="58">
                  <c:v>0.45016600268752205</c:v>
                </c:pt>
                <c:pt idx="59">
                  <c:v>0.4750208125210601</c:v>
                </c:pt>
                <c:pt idx="60">
                  <c:v>0.5</c:v>
                </c:pt>
                <c:pt idx="61">
                  <c:v>0.5249791874789399</c:v>
                </c:pt>
                <c:pt idx="62">
                  <c:v>0.54983399731247795</c:v>
                </c:pt>
                <c:pt idx="63">
                  <c:v>0.57444251681165892</c:v>
                </c:pt>
                <c:pt idx="64">
                  <c:v>0.59868766011245211</c:v>
                </c:pt>
                <c:pt idx="65">
                  <c:v>0.62245933120185459</c:v>
                </c:pt>
                <c:pt idx="66">
                  <c:v>0.6456563062257954</c:v>
                </c:pt>
                <c:pt idx="67">
                  <c:v>0.66818777216816616</c:v>
                </c:pt>
                <c:pt idx="68">
                  <c:v>0.6899744811276125</c:v>
                </c:pt>
                <c:pt idx="69">
                  <c:v>0.710949502625004</c:v>
                </c:pt>
                <c:pt idx="70">
                  <c:v>0.7310585786300049</c:v>
                </c:pt>
                <c:pt idx="71">
                  <c:v>0.75026010559511747</c:v>
                </c:pt>
                <c:pt idx="72">
                  <c:v>0.76852478349901776</c:v>
                </c:pt>
                <c:pt idx="73">
                  <c:v>0.78583498304255861</c:v>
                </c:pt>
                <c:pt idx="74">
                  <c:v>0.8021838885585818</c:v>
                </c:pt>
                <c:pt idx="75">
                  <c:v>0.81757447619364365</c:v>
                </c:pt>
                <c:pt idx="76">
                  <c:v>0.83201838513392445</c:v>
                </c:pt>
                <c:pt idx="77">
                  <c:v>0.84553473491646525</c:v>
                </c:pt>
                <c:pt idx="78">
                  <c:v>0.85814893509951229</c:v>
                </c:pt>
                <c:pt idx="79">
                  <c:v>0.86989152563700212</c:v>
                </c:pt>
                <c:pt idx="80">
                  <c:v>0.88079707797788231</c:v>
                </c:pt>
                <c:pt idx="81">
                  <c:v>0.89090317880438707</c:v>
                </c:pt>
                <c:pt idx="82">
                  <c:v>0.9002495108803148</c:v>
                </c:pt>
                <c:pt idx="83">
                  <c:v>0.90887703898514394</c:v>
                </c:pt>
                <c:pt idx="84">
                  <c:v>0.91682730350607766</c:v>
                </c:pt>
                <c:pt idx="85">
                  <c:v>0.92414181997875655</c:v>
                </c:pt>
                <c:pt idx="86">
                  <c:v>0.93086157965665306</c:v>
                </c:pt>
                <c:pt idx="87">
                  <c:v>0.9370266439430035</c:v>
                </c:pt>
                <c:pt idx="88">
                  <c:v>0.94267582410113127</c:v>
                </c:pt>
                <c:pt idx="89">
                  <c:v>0.94784643692158232</c:v>
                </c:pt>
                <c:pt idx="90">
                  <c:v>0.95257412682243336</c:v>
                </c:pt>
                <c:pt idx="91">
                  <c:v>0.95689274505891386</c:v>
                </c:pt>
                <c:pt idx="92">
                  <c:v>0.96083427720323566</c:v>
                </c:pt>
                <c:pt idx="93">
                  <c:v>0.96442881072736386</c:v>
                </c:pt>
                <c:pt idx="94">
                  <c:v>0.96770453530154954</c:v>
                </c:pt>
                <c:pt idx="95">
                  <c:v>0.97068776924864364</c:v>
                </c:pt>
                <c:pt idx="96">
                  <c:v>0.97340300642313404</c:v>
                </c:pt>
                <c:pt idx="97">
                  <c:v>0.9758729785823308</c:v>
                </c:pt>
                <c:pt idx="98">
                  <c:v>0.97811872906386943</c:v>
                </c:pt>
                <c:pt idx="99">
                  <c:v>0.98015969426592253</c:v>
                </c:pt>
                <c:pt idx="100">
                  <c:v>0.98201379003790845</c:v>
                </c:pt>
                <c:pt idx="101">
                  <c:v>0.9836975006285591</c:v>
                </c:pt>
                <c:pt idx="102">
                  <c:v>0.98522596830672693</c:v>
                </c:pt>
                <c:pt idx="103">
                  <c:v>0.98661308217233512</c:v>
                </c:pt>
                <c:pt idx="104">
                  <c:v>0.98787156501572571</c:v>
                </c:pt>
                <c:pt idx="105">
                  <c:v>0.98901305736940681</c:v>
                </c:pt>
                <c:pt idx="106">
                  <c:v>0.99004819813309575</c:v>
                </c:pt>
                <c:pt idx="107">
                  <c:v>0.99098670134715205</c:v>
                </c:pt>
                <c:pt idx="108">
                  <c:v>0.99183742884684012</c:v>
                </c:pt>
                <c:pt idx="109">
                  <c:v>0.99260845865571812</c:v>
                </c:pt>
                <c:pt idx="110">
                  <c:v>0.99330714907571527</c:v>
                </c:pt>
                <c:pt idx="111">
                  <c:v>0.99394019850841575</c:v>
                </c:pt>
                <c:pt idx="112">
                  <c:v>0.99451370110054949</c:v>
                </c:pt>
                <c:pt idx="113">
                  <c:v>0.99503319834994297</c:v>
                </c:pt>
                <c:pt idx="114">
                  <c:v>0.99550372683905886</c:v>
                </c:pt>
                <c:pt idx="115">
                  <c:v>0.99592986228410396</c:v>
                </c:pt>
                <c:pt idx="116">
                  <c:v>0.99631576010056411</c:v>
                </c:pt>
                <c:pt idx="117">
                  <c:v>0.99666519269258669</c:v>
                </c:pt>
                <c:pt idx="118">
                  <c:v>0.99698158367529166</c:v>
                </c:pt>
                <c:pt idx="119">
                  <c:v>0.99726803923698903</c:v>
                </c:pt>
                <c:pt idx="120">
                  <c:v>0.99752737684336534</c:v>
                </c:pt>
                <c:pt idx="121">
                  <c:v>0.9977621514787236</c:v>
                </c:pt>
                <c:pt idx="122">
                  <c:v>0.9979746796109501</c:v>
                </c:pt>
                <c:pt idx="123">
                  <c:v>0.99816706105750719</c:v>
                </c:pt>
                <c:pt idx="124">
                  <c:v>0.99834119891982553</c:v>
                </c:pt>
                <c:pt idx="125">
                  <c:v>0.99849881774326299</c:v>
                </c:pt>
                <c:pt idx="126">
                  <c:v>0.9986414800495711</c:v>
                </c:pt>
                <c:pt idx="127">
                  <c:v>0.99877060137872264</c:v>
                </c:pt>
                <c:pt idx="128">
                  <c:v>0.99888746396713979</c:v>
                </c:pt>
                <c:pt idx="129">
                  <c:v>0.9989932291799144</c:v>
                </c:pt>
                <c:pt idx="130">
                  <c:v>0.9990889488055994</c:v>
                </c:pt>
                <c:pt idx="131">
                  <c:v>0.99917557531360168</c:v>
                </c:pt>
                <c:pt idx="132">
                  <c:v>0.99925397116616332</c:v>
                </c:pt>
                <c:pt idx="133">
                  <c:v>0.99932491726936723</c:v>
                </c:pt>
                <c:pt idx="134">
                  <c:v>0.99938912064056562</c:v>
                </c:pt>
                <c:pt idx="135">
                  <c:v>0.9994472213630764</c:v>
                </c:pt>
                <c:pt idx="136">
                  <c:v>0.99949979889292051</c:v>
                </c:pt>
                <c:pt idx="137">
                  <c:v>0.9995473777767595</c:v>
                </c:pt>
                <c:pt idx="138">
                  <c:v>0.99959043283501392</c:v>
                </c:pt>
                <c:pt idx="139">
                  <c:v>0.99962939385937355</c:v>
                </c:pt>
                <c:pt idx="140">
                  <c:v>0.99966464986953363</c:v>
                </c:pt>
                <c:pt idx="141">
                  <c:v>0.99969655296997117</c:v>
                </c:pt>
                <c:pt idx="142">
                  <c:v>0.99972542184389857</c:v>
                </c:pt>
                <c:pt idx="143">
                  <c:v>0.99975154491816054</c:v>
                </c:pt>
                <c:pt idx="144">
                  <c:v>0.99977518322976666</c:v>
                </c:pt>
                <c:pt idx="145">
                  <c:v>0.9997965730219448</c:v>
                </c:pt>
                <c:pt idx="146">
                  <c:v>0.99981592809503661</c:v>
                </c:pt>
                <c:pt idx="147">
                  <c:v>0.99983344193522272</c:v>
                </c:pt>
                <c:pt idx="148">
                  <c:v>0.99984928964194031</c:v>
                </c:pt>
                <c:pt idx="149">
                  <c:v>0.99986362967292042</c:v>
                </c:pt>
                <c:pt idx="150">
                  <c:v>0.99987660542401369</c:v>
                </c:pt>
                <c:pt idx="151">
                  <c:v>0.99988834665937043</c:v>
                </c:pt>
                <c:pt idx="152">
                  <c:v>0.99989897080609225</c:v>
                </c:pt>
                <c:pt idx="153">
                  <c:v>0.9999085841261478</c:v>
                </c:pt>
                <c:pt idx="154">
                  <c:v>0.99991728277714842</c:v>
                </c:pt>
                <c:pt idx="155">
                  <c:v>0.99992515377248947</c:v>
                </c:pt>
                <c:pt idx="156">
                  <c:v>0.99993227585038036</c:v>
                </c:pt>
                <c:pt idx="157">
                  <c:v>0.99993872026038333</c:v>
                </c:pt>
                <c:pt idx="158">
                  <c:v>0.99994455147527717</c:v>
                </c:pt>
                <c:pt idx="159">
                  <c:v>0.99994982783531616</c:v>
                </c:pt>
                <c:pt idx="160">
                  <c:v>0.99995460213129761</c:v>
                </c:pt>
                <c:pt idx="161">
                  <c:v>0.99995892213223525</c:v>
                </c:pt>
                <c:pt idx="162">
                  <c:v>0.99996283106289707</c:v>
                </c:pt>
                <c:pt idx="163">
                  <c:v>0.99996636803596128</c:v>
                </c:pt>
                <c:pt idx="164">
                  <c:v>0.99996956844309937</c:v>
                </c:pt>
                <c:pt idx="165">
                  <c:v>0.99997246430888531</c:v>
                </c:pt>
                <c:pt idx="166">
                  <c:v>0.99997508461106066</c:v>
                </c:pt>
                <c:pt idx="167">
                  <c:v>0.99997745557034956</c:v>
                </c:pt>
                <c:pt idx="168">
                  <c:v>0.99997960091272009</c:v>
                </c:pt>
                <c:pt idx="169">
                  <c:v>0.99998154210670442</c:v>
                </c:pt>
                <c:pt idx="170">
                  <c:v>0.99998329857815205</c:v>
                </c:pt>
                <c:pt idx="171">
                  <c:v>0.99998488790455897</c:v>
                </c:pt>
                <c:pt idx="172">
                  <c:v>0.99998632599091541</c:v>
                </c:pt>
                <c:pt idx="173">
                  <c:v>0.9999876272288255</c:v>
                </c:pt>
                <c:pt idx="174">
                  <c:v>0.999988804640495</c:v>
                </c:pt>
                <c:pt idx="175">
                  <c:v>0.99998987000901918</c:v>
                </c:pt>
                <c:pt idx="176">
                  <c:v>0.99999083399628019</c:v>
                </c:pt>
                <c:pt idx="177">
                  <c:v>0.99999170624962608</c:v>
                </c:pt>
                <c:pt idx="178">
                  <c:v>0.99999249549840286</c:v>
                </c:pt>
                <c:pt idx="179">
                  <c:v>0.99999320964130201</c:v>
                </c:pt>
                <c:pt idx="180">
                  <c:v>0.99999385582539779</c:v>
                </c:pt>
                <c:pt idx="181">
                  <c:v>0.99999444051766651</c:v>
                </c:pt>
                <c:pt idx="182">
                  <c:v>0.99999496956969813</c:v>
                </c:pt>
                <c:pt idx="183">
                  <c:v>0.99999544827625519</c:v>
                </c:pt>
                <c:pt idx="184">
                  <c:v>0.99999588142825502</c:v>
                </c:pt>
                <c:pt idx="185">
                  <c:v>0.99999627336071584</c:v>
                </c:pt>
                <c:pt idx="186">
                  <c:v>0.99999662799613631</c:v>
                </c:pt>
                <c:pt idx="187">
                  <c:v>0.99999694888375135</c:v>
                </c:pt>
                <c:pt idx="188">
                  <c:v>0.99999723923504968</c:v>
                </c:pt>
                <c:pt idx="189">
                  <c:v>0.9999975019559143</c:v>
                </c:pt>
                <c:pt idx="190">
                  <c:v>0.99999773967570205</c:v>
                </c:pt>
                <c:pt idx="191">
                  <c:v>0.99999795477355857</c:v>
                </c:pt>
                <c:pt idx="192">
                  <c:v>0.99999814940222709</c:v>
                </c:pt>
                <c:pt idx="193">
                  <c:v>0.99999832550959444</c:v>
                </c:pt>
                <c:pt idx="194">
                  <c:v>0.99999848485818343</c:v>
                </c:pt>
                <c:pt idx="195">
                  <c:v>0.99999862904279302</c:v>
                </c:pt>
                <c:pt idx="196">
                  <c:v>0.99999875950645889</c:v>
                </c:pt>
                <c:pt idx="197">
                  <c:v>0.99999887755489469</c:v>
                </c:pt>
                <c:pt idx="198">
                  <c:v>0.99999898436956058</c:v>
                </c:pt>
                <c:pt idx="199">
                  <c:v>0.99999908101948665</c:v>
                </c:pt>
                <c:pt idx="200">
                  <c:v>0.99999916847197223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5E6-4D6A-A8E8-089671EB684F}"/>
            </c:ext>
          </c:extLst>
        </c:ser>
        <c:ser>
          <c:idx val="1"/>
          <c:order val="1"/>
          <c:tx>
            <c:v>Вертикаль</c:v>
          </c:tx>
          <c:spPr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(Ларсен_сумм!$N$3,Ларсен_сумм!$N$3)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(Ларсен_сумм!$N$19,Ларсен_сумм!$N$9)</c:f>
              <c:numCache>
                <c:formatCode>General</c:formatCode>
                <c:ptCount val="2"/>
                <c:pt idx="0">
                  <c:v>0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5E6-4D6A-A8E8-089671EB684F}"/>
            </c:ext>
          </c:extLst>
        </c:ser>
        <c:ser>
          <c:idx val="2"/>
          <c:order val="2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(Ларсен_сумм!$N$3,Ларсен_сумм!$N$16)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(Ларсен_сумм!$N$9,Ларсен_сумм!$N$9)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5E6-4D6A-A8E8-089671EB684F}"/>
            </c:ext>
          </c:extLst>
        </c:ser>
        <c:ser>
          <c:idx val="3"/>
          <c:order val="3"/>
          <c:tx>
            <c:v>Горизонталь_main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(Ларсен_сумм!$N$17,Ларсен_сумм!$N$16)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(Ларсен_сумм!$N$13,Ларсен_сумм!$N$13)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5E6-4D6A-A8E8-089671EB6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Ларсен_сумм!$F$1</c:f>
              <c:strCache>
                <c:ptCount val="1"/>
                <c:pt idx="0">
                  <c:v>B1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Ларсен_сумм!$F$2:$F$202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0.42955735821073909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0.48675225595997168</c:v>
                </c:pt>
                <c:pt idx="73">
                  <c:v>0.50141935103294044</c:v>
                </c:pt>
                <c:pt idx="74">
                  <c:v>0.51620567394549643</c:v>
                </c:pt>
                <c:pt idx="75">
                  <c:v>0.53109599103534522</c:v>
                </c:pt>
                <c:pt idx="76">
                  <c:v>0.5460744266397094</c:v>
                </c:pt>
                <c:pt idx="77">
                  <c:v>0.56112448482017441</c:v>
                </c:pt>
                <c:pt idx="78">
                  <c:v>0.57622907367179987</c:v>
                </c:pt>
                <c:pt idx="79">
                  <c:v>0.59137053219698121</c:v>
                </c:pt>
                <c:pt idx="80">
                  <c:v>0.60653065971263342</c:v>
                </c:pt>
                <c:pt idx="81">
                  <c:v>0.62169074774719313</c:v>
                </c:pt>
                <c:pt idx="82">
                  <c:v>0.63683161437174307</c:v>
                </c:pt>
                <c:pt idx="83">
                  <c:v>0.65193364089734551</c:v>
                </c:pt>
                <c:pt idx="84">
                  <c:v>0.66697681085847449</c:v>
                </c:pt>
                <c:pt idx="85">
                  <c:v>0.68194075119034814</c:v>
                </c:pt>
                <c:pt idx="86">
                  <c:v>0.6968047754960347</c:v>
                </c:pt>
                <c:pt idx="87">
                  <c:v>0.71154792928753663</c:v>
                </c:pt>
                <c:pt idx="88">
                  <c:v>0.72614903707369105</c:v>
                </c:pt>
                <c:pt idx="89">
                  <c:v>0.74058675115675188</c:v>
                </c:pt>
                <c:pt idx="90">
                  <c:v>0.75483960198900735</c:v>
                </c:pt>
                <c:pt idx="91">
                  <c:v>0.7688860499307919</c:v>
                </c:pt>
                <c:pt idx="92">
                  <c:v>0.78270453824186803</c:v>
                </c:pt>
                <c:pt idx="93">
                  <c:v>0.79627354712941945</c:v>
                </c:pt>
                <c:pt idx="94">
                  <c:v>0.809571648667887</c:v>
                </c:pt>
                <c:pt idx="95">
                  <c:v>0.82257756239866464</c:v>
                </c:pt>
                <c:pt idx="96">
                  <c:v>0.835270211411272</c:v>
                </c:pt>
                <c:pt idx="97">
                  <c:v>0.84762877870213571</c:v>
                </c:pt>
                <c:pt idx="98">
                  <c:v>0.85963276360254226</c:v>
                </c:pt>
                <c:pt idx="99">
                  <c:v>0.87126203806373947</c:v>
                </c:pt>
                <c:pt idx="100">
                  <c:v>0.88249690258459546</c:v>
                </c:pt>
                <c:pt idx="101">
                  <c:v>0.89331814156568246</c:v>
                </c:pt>
                <c:pt idx="102">
                  <c:v>0.90370707787319604</c:v>
                </c:pt>
                <c:pt idx="103">
                  <c:v>0.91364562639672897</c:v>
                </c:pt>
                <c:pt idx="104">
                  <c:v>0.92311634638663587</c:v>
                </c:pt>
                <c:pt idx="105">
                  <c:v>0.93210249235952758</c:v>
                </c:pt>
                <c:pt idx="106">
                  <c:v>0.94058806336434209</c:v>
                </c:pt>
                <c:pt idx="107">
                  <c:v>0.94855785040642293</c:v>
                </c:pt>
                <c:pt idx="108">
                  <c:v>0.95599748183309996</c:v>
                </c:pt>
                <c:pt idx="109">
                  <c:v>0.96289346649136276</c:v>
                </c:pt>
                <c:pt idx="110">
                  <c:v>0.96923323447634413</c:v>
                </c:pt>
                <c:pt idx="111">
                  <c:v>0.97500517529841779</c:v>
                </c:pt>
                <c:pt idx="112">
                  <c:v>0.98019867330675525</c:v>
                </c:pt>
                <c:pt idx="113">
                  <c:v>0.98480414021809548</c:v>
                </c:pt>
                <c:pt idx="114">
                  <c:v>0.98881304461123309</c:v>
                </c:pt>
                <c:pt idx="115">
                  <c:v>0.99221793826024351</c:v>
                </c:pt>
                <c:pt idx="116">
                  <c:v>0.99501247919268232</c:v>
                </c:pt>
                <c:pt idx="117">
                  <c:v>0.99719145137284493</c:v>
                </c:pt>
                <c:pt idx="118">
                  <c:v>0.99875078092458092</c:v>
                </c:pt>
                <c:pt idx="119">
                  <c:v>0.99968754882303912</c:v>
                </c:pt>
                <c:pt idx="120">
                  <c:v>1</c:v>
                </c:pt>
                <c:pt idx="121">
                  <c:v>0.99968754882303912</c:v>
                </c:pt>
                <c:pt idx="122">
                  <c:v>0.99875078092458092</c:v>
                </c:pt>
                <c:pt idx="123">
                  <c:v>0.99719145137284493</c:v>
                </c:pt>
                <c:pt idx="124">
                  <c:v>0.99501247919268232</c:v>
                </c:pt>
                <c:pt idx="125">
                  <c:v>0.99221793826024351</c:v>
                </c:pt>
                <c:pt idx="126">
                  <c:v>0.98881304461123309</c:v>
                </c:pt>
                <c:pt idx="127">
                  <c:v>0.98480414021809548</c:v>
                </c:pt>
                <c:pt idx="128">
                  <c:v>0.98019867330675525</c:v>
                </c:pt>
                <c:pt idx="129">
                  <c:v>0.97500517529841779</c:v>
                </c:pt>
                <c:pt idx="130">
                  <c:v>0.96923323447634413</c:v>
                </c:pt>
                <c:pt idx="131">
                  <c:v>0.96289346649136276</c:v>
                </c:pt>
                <c:pt idx="132">
                  <c:v>0.95599748183309996</c:v>
                </c:pt>
                <c:pt idx="133">
                  <c:v>0.94855785040642293</c:v>
                </c:pt>
                <c:pt idx="134">
                  <c:v>0.94058806336434209</c:v>
                </c:pt>
                <c:pt idx="135">
                  <c:v>0.93210249235952758</c:v>
                </c:pt>
                <c:pt idx="136">
                  <c:v>0.92311634638663587</c:v>
                </c:pt>
                <c:pt idx="137">
                  <c:v>0.91364562639672897</c:v>
                </c:pt>
                <c:pt idx="138">
                  <c:v>0.90370707787319604</c:v>
                </c:pt>
                <c:pt idx="139">
                  <c:v>0.89331814156568246</c:v>
                </c:pt>
                <c:pt idx="140">
                  <c:v>0.88249690258459546</c:v>
                </c:pt>
                <c:pt idx="141">
                  <c:v>0.87126203806373947</c:v>
                </c:pt>
                <c:pt idx="142">
                  <c:v>0.85963276360254226</c:v>
                </c:pt>
                <c:pt idx="143">
                  <c:v>0.84762877870213571</c:v>
                </c:pt>
                <c:pt idx="144">
                  <c:v>0.835270211411272</c:v>
                </c:pt>
                <c:pt idx="145">
                  <c:v>0.82257756239866464</c:v>
                </c:pt>
                <c:pt idx="146">
                  <c:v>0.809571648667887</c:v>
                </c:pt>
                <c:pt idx="147">
                  <c:v>0.79627354712941945</c:v>
                </c:pt>
                <c:pt idx="148">
                  <c:v>0.78270453824186803</c:v>
                </c:pt>
                <c:pt idx="149">
                  <c:v>0.7688860499307919</c:v>
                </c:pt>
                <c:pt idx="150">
                  <c:v>0.75483960198900735</c:v>
                </c:pt>
                <c:pt idx="151">
                  <c:v>0.74058675115675188</c:v>
                </c:pt>
                <c:pt idx="152">
                  <c:v>0.72614903707369105</c:v>
                </c:pt>
                <c:pt idx="153">
                  <c:v>0.71154792928753663</c:v>
                </c:pt>
                <c:pt idx="154">
                  <c:v>0.6968047754960347</c:v>
                </c:pt>
                <c:pt idx="155">
                  <c:v>0.68194075119034814</c:v>
                </c:pt>
                <c:pt idx="156">
                  <c:v>0.66697681085847449</c:v>
                </c:pt>
                <c:pt idx="157">
                  <c:v>0.65193364089734551</c:v>
                </c:pt>
                <c:pt idx="158">
                  <c:v>0.63683161437174307</c:v>
                </c:pt>
                <c:pt idx="159">
                  <c:v>0.62169074774719313</c:v>
                </c:pt>
                <c:pt idx="160">
                  <c:v>0.60653065971263342</c:v>
                </c:pt>
                <c:pt idx="161">
                  <c:v>0.59137053219698088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0.54607442663970962</c:v>
                </c:pt>
                <c:pt idx="165">
                  <c:v>0.53109599103534522</c:v>
                </c:pt>
                <c:pt idx="166">
                  <c:v>0.5162056739454961</c:v>
                </c:pt>
                <c:pt idx="167">
                  <c:v>0.50141935103294055</c:v>
                </c:pt>
                <c:pt idx="168">
                  <c:v>0.48675225595997157</c:v>
                </c:pt>
                <c:pt idx="169">
                  <c:v>0.47221896125565399</c:v>
                </c:pt>
                <c:pt idx="170">
                  <c:v>0.45783336177161427</c:v>
                </c:pt>
                <c:pt idx="171">
                  <c:v>0.44360866071177157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0.32465246735834974</c:v>
                </c:pt>
                <c:pt idx="181">
                  <c:v>0.31260573969965522</c:v>
                </c:pt>
                <c:pt idx="182">
                  <c:v>0.30081795435727565</c:v>
                </c:pt>
                <c:pt idx="183">
                  <c:v>0.28929379949956158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0.25634015141507349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0.22586619783851461</c:v>
                </c:pt>
                <c:pt idx="190">
                  <c:v>0.21626516682988731</c:v>
                </c:pt>
                <c:pt idx="191">
                  <c:v>0.20694287292767749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0.18063985161889409</c:v>
                </c:pt>
                <c:pt idx="195">
                  <c:v>0.17242162389375282</c:v>
                </c:pt>
                <c:pt idx="196">
                  <c:v>0.16447445657715479</c:v>
                </c:pt>
                <c:pt idx="197">
                  <c:v>0.15679555808603976</c:v>
                </c:pt>
                <c:pt idx="198">
                  <c:v>0.14938177525041799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861-4539-95C7-A7615704A1B6}"/>
            </c:ext>
          </c:extLst>
        </c:ser>
        <c:ser>
          <c:idx val="1"/>
          <c:order val="1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(Ларсен_сумм!$N$17,Ларсен_сумм!$N$16)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(Ларсен_сумм!$N$12,Ларсен_сумм!$N$12)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861-4539-95C7-A7615704A1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801104"/>
        <c:axId val="221801584"/>
      </c:scatterChart>
      <c:valAx>
        <c:axId val="221801104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584"/>
        <c:crosses val="autoZero"/>
        <c:crossBetween val="midCat"/>
        <c:majorUnit val="1"/>
      </c:valAx>
      <c:valAx>
        <c:axId val="221801584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104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36936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Ларсен_сумм!$G$1</c:f>
              <c:strCache>
                <c:ptCount val="1"/>
                <c:pt idx="0">
                  <c:v>B2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Ларсен_сумм!$G$2:$G$202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1.9999999999999855E-4</c:v>
                </c:pt>
                <c:pt idx="52">
                  <c:v>8.0000000000000145E-4</c:v>
                </c:pt>
                <c:pt idx="53">
                  <c:v>1.7999999999999978E-3</c:v>
                </c:pt>
                <c:pt idx="54">
                  <c:v>3.2000000000000058E-3</c:v>
                </c:pt>
                <c:pt idx="55">
                  <c:v>5.000000000000001E-3</c:v>
                </c:pt>
                <c:pt idx="56">
                  <c:v>7.1999999999999911E-3</c:v>
                </c:pt>
                <c:pt idx="57">
                  <c:v>9.8000000000000049E-3</c:v>
                </c:pt>
                <c:pt idx="58">
                  <c:v>1.2799999999999995E-2</c:v>
                </c:pt>
                <c:pt idx="59">
                  <c:v>1.6200000000000013E-2</c:v>
                </c:pt>
                <c:pt idx="60">
                  <c:v>2.0000000000000004E-2</c:v>
                </c:pt>
                <c:pt idx="61">
                  <c:v>2.4199999999999982E-2</c:v>
                </c:pt>
                <c:pt idx="62">
                  <c:v>2.880000000000001E-2</c:v>
                </c:pt>
                <c:pt idx="63">
                  <c:v>3.379999999999999E-2</c:v>
                </c:pt>
                <c:pt idx="64">
                  <c:v>3.920000000000002E-2</c:v>
                </c:pt>
                <c:pt idx="65">
                  <c:v>4.4999999999999998E-2</c:v>
                </c:pt>
                <c:pt idx="66">
                  <c:v>5.1199999999999982E-2</c:v>
                </c:pt>
                <c:pt idx="67">
                  <c:v>5.7800000000000011E-2</c:v>
                </c:pt>
                <c:pt idx="68">
                  <c:v>6.4799999999999996E-2</c:v>
                </c:pt>
                <c:pt idx="69">
                  <c:v>7.2200000000000028E-2</c:v>
                </c:pt>
                <c:pt idx="70">
                  <c:v>8.0000000000000016E-2</c:v>
                </c:pt>
                <c:pt idx="71">
                  <c:v>8.8199999999999973E-2</c:v>
                </c:pt>
                <c:pt idx="72">
                  <c:v>9.6800000000000025E-2</c:v>
                </c:pt>
                <c:pt idx="73">
                  <c:v>0.10579999999999998</c:v>
                </c:pt>
                <c:pt idx="74">
                  <c:v>0.11520000000000004</c:v>
                </c:pt>
                <c:pt idx="75">
                  <c:v>0.125</c:v>
                </c:pt>
                <c:pt idx="76">
                  <c:v>0.13519999999999996</c:v>
                </c:pt>
                <c:pt idx="77">
                  <c:v>0.14580000000000001</c:v>
                </c:pt>
                <c:pt idx="78">
                  <c:v>0.15679999999999997</c:v>
                </c:pt>
                <c:pt idx="79">
                  <c:v>0.16820000000000004</c:v>
                </c:pt>
                <c:pt idx="80">
                  <c:v>0.18</c:v>
                </c:pt>
                <c:pt idx="81">
                  <c:v>0.19219999999999993</c:v>
                </c:pt>
                <c:pt idx="82">
                  <c:v>0.20479999999999993</c:v>
                </c:pt>
                <c:pt idx="83">
                  <c:v>0.2178000000000001</c:v>
                </c:pt>
                <c:pt idx="84">
                  <c:v>0.23120000000000004</c:v>
                </c:pt>
                <c:pt idx="85">
                  <c:v>0.24499999999999997</c:v>
                </c:pt>
                <c:pt idx="86">
                  <c:v>0.25919999999999999</c:v>
                </c:pt>
                <c:pt idx="87">
                  <c:v>0.27379999999999993</c:v>
                </c:pt>
                <c:pt idx="88">
                  <c:v>0.28880000000000011</c:v>
                </c:pt>
                <c:pt idx="89">
                  <c:v>0.30420000000000003</c:v>
                </c:pt>
                <c:pt idx="90">
                  <c:v>0.32000000000000006</c:v>
                </c:pt>
                <c:pt idx="91">
                  <c:v>0.33619999999999994</c:v>
                </c:pt>
                <c:pt idx="92">
                  <c:v>0.35279999999999989</c:v>
                </c:pt>
                <c:pt idx="93">
                  <c:v>0.36980000000000007</c:v>
                </c:pt>
                <c:pt idx="94">
                  <c:v>0.3872000000000001</c:v>
                </c:pt>
                <c:pt idx="95">
                  <c:v>0.40500000000000003</c:v>
                </c:pt>
                <c:pt idx="96">
                  <c:v>0.42319999999999991</c:v>
                </c:pt>
                <c:pt idx="97">
                  <c:v>0.44179999999999986</c:v>
                </c:pt>
                <c:pt idx="98">
                  <c:v>0.46080000000000015</c:v>
                </c:pt>
                <c:pt idx="99">
                  <c:v>0.48020000000000007</c:v>
                </c:pt>
                <c:pt idx="100">
                  <c:v>0.5</c:v>
                </c:pt>
                <c:pt idx="101">
                  <c:v>0.51979999999999993</c:v>
                </c:pt>
                <c:pt idx="102">
                  <c:v>0.5391999999999999</c:v>
                </c:pt>
                <c:pt idx="103">
                  <c:v>0.55820000000000014</c:v>
                </c:pt>
                <c:pt idx="104">
                  <c:v>0.57680000000000009</c:v>
                </c:pt>
                <c:pt idx="105">
                  <c:v>0.59499999999999997</c:v>
                </c:pt>
                <c:pt idx="106">
                  <c:v>0.6127999999999999</c:v>
                </c:pt>
                <c:pt idx="107">
                  <c:v>0.63019999999999987</c:v>
                </c:pt>
                <c:pt idx="108">
                  <c:v>0.64720000000000011</c:v>
                </c:pt>
                <c:pt idx="109">
                  <c:v>0.66380000000000006</c:v>
                </c:pt>
                <c:pt idx="110">
                  <c:v>0.67999999999999994</c:v>
                </c:pt>
                <c:pt idx="111">
                  <c:v>0.69579999999999997</c:v>
                </c:pt>
                <c:pt idx="112">
                  <c:v>0.71119999999999983</c:v>
                </c:pt>
                <c:pt idx="113">
                  <c:v>0.72620000000000007</c:v>
                </c:pt>
                <c:pt idx="114">
                  <c:v>0.74080000000000001</c:v>
                </c:pt>
                <c:pt idx="115">
                  <c:v>0.755</c:v>
                </c:pt>
                <c:pt idx="116">
                  <c:v>0.76879999999999993</c:v>
                </c:pt>
                <c:pt idx="117">
                  <c:v>0.7821999999999999</c:v>
                </c:pt>
                <c:pt idx="118">
                  <c:v>0.79520000000000013</c:v>
                </c:pt>
                <c:pt idx="119">
                  <c:v>0.80780000000000007</c:v>
                </c:pt>
                <c:pt idx="120">
                  <c:v>0.82000000000000006</c:v>
                </c:pt>
                <c:pt idx="121">
                  <c:v>0.83179999999999998</c:v>
                </c:pt>
                <c:pt idx="122">
                  <c:v>0.84319999999999995</c:v>
                </c:pt>
                <c:pt idx="123">
                  <c:v>0.85420000000000007</c:v>
                </c:pt>
                <c:pt idx="124">
                  <c:v>0.86480000000000001</c:v>
                </c:pt>
                <c:pt idx="125">
                  <c:v>0.875</c:v>
                </c:pt>
                <c:pt idx="126">
                  <c:v>0.88479999999999992</c:v>
                </c:pt>
                <c:pt idx="127">
                  <c:v>0.89419999999999988</c:v>
                </c:pt>
                <c:pt idx="128">
                  <c:v>0.90320000000000011</c:v>
                </c:pt>
                <c:pt idx="129">
                  <c:v>0.91180000000000005</c:v>
                </c:pt>
                <c:pt idx="130">
                  <c:v>0.91999999999999993</c:v>
                </c:pt>
                <c:pt idx="131">
                  <c:v>0.92779999999999996</c:v>
                </c:pt>
                <c:pt idx="132">
                  <c:v>0.93519999999999992</c:v>
                </c:pt>
                <c:pt idx="133">
                  <c:v>0.94220000000000004</c:v>
                </c:pt>
                <c:pt idx="134">
                  <c:v>0.94879999999999998</c:v>
                </c:pt>
                <c:pt idx="135">
                  <c:v>0.95499999999999996</c:v>
                </c:pt>
                <c:pt idx="136">
                  <c:v>0.96079999999999999</c:v>
                </c:pt>
                <c:pt idx="137">
                  <c:v>0.96619999999999995</c:v>
                </c:pt>
                <c:pt idx="138">
                  <c:v>0.97120000000000006</c:v>
                </c:pt>
                <c:pt idx="139">
                  <c:v>0.9758</c:v>
                </c:pt>
                <c:pt idx="140">
                  <c:v>0.98</c:v>
                </c:pt>
                <c:pt idx="141">
                  <c:v>0.98380000000000001</c:v>
                </c:pt>
                <c:pt idx="142">
                  <c:v>0.98719999999999997</c:v>
                </c:pt>
                <c:pt idx="143">
                  <c:v>0.99019999999999997</c:v>
                </c:pt>
                <c:pt idx="144">
                  <c:v>0.99280000000000002</c:v>
                </c:pt>
                <c:pt idx="145">
                  <c:v>0.995</c:v>
                </c:pt>
                <c:pt idx="146">
                  <c:v>0.99680000000000002</c:v>
                </c:pt>
                <c:pt idx="147">
                  <c:v>0.99819999999999998</c:v>
                </c:pt>
                <c:pt idx="148">
                  <c:v>0.99919999999999998</c:v>
                </c:pt>
                <c:pt idx="149">
                  <c:v>0.99980000000000002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270-4365-B02F-2029F1788749}"/>
            </c:ext>
          </c:extLst>
        </c:ser>
        <c:ser>
          <c:idx val="1"/>
          <c:order val="1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(Ларсен_сумм!$N$17,Ларсен_сумм!$N$16)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(Ларсен_сумм!$N$13,Ларсен_сумм!$N$13)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270-4365-B02F-2029F1788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en-US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S-</a:t>
            </a: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функция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принадлежности'!$T$1</c:f>
              <c:strCache>
                <c:ptCount val="1"/>
                <c:pt idx="0">
                  <c:v>S-функция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'Функции принадлежности'!$T$2:$T$202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1.9999999999999855E-4</c:v>
                </c:pt>
                <c:pt idx="52">
                  <c:v>8.0000000000000145E-4</c:v>
                </c:pt>
                <c:pt idx="53">
                  <c:v>1.7999999999999978E-3</c:v>
                </c:pt>
                <c:pt idx="54">
                  <c:v>3.2000000000000058E-3</c:v>
                </c:pt>
                <c:pt idx="55">
                  <c:v>5.000000000000001E-3</c:v>
                </c:pt>
                <c:pt idx="56">
                  <c:v>7.1999999999999911E-3</c:v>
                </c:pt>
                <c:pt idx="57">
                  <c:v>9.8000000000000049E-3</c:v>
                </c:pt>
                <c:pt idx="58">
                  <c:v>1.2799999999999995E-2</c:v>
                </c:pt>
                <c:pt idx="59">
                  <c:v>1.6200000000000013E-2</c:v>
                </c:pt>
                <c:pt idx="60">
                  <c:v>2.0000000000000004E-2</c:v>
                </c:pt>
                <c:pt idx="61">
                  <c:v>2.4199999999999982E-2</c:v>
                </c:pt>
                <c:pt idx="62">
                  <c:v>2.880000000000001E-2</c:v>
                </c:pt>
                <c:pt idx="63">
                  <c:v>3.379999999999999E-2</c:v>
                </c:pt>
                <c:pt idx="64">
                  <c:v>3.920000000000002E-2</c:v>
                </c:pt>
                <c:pt idx="65">
                  <c:v>4.4999999999999998E-2</c:v>
                </c:pt>
                <c:pt idx="66">
                  <c:v>5.1199999999999982E-2</c:v>
                </c:pt>
                <c:pt idx="67">
                  <c:v>5.7800000000000011E-2</c:v>
                </c:pt>
                <c:pt idx="68">
                  <c:v>6.4799999999999996E-2</c:v>
                </c:pt>
                <c:pt idx="69">
                  <c:v>7.2200000000000028E-2</c:v>
                </c:pt>
                <c:pt idx="70">
                  <c:v>8.0000000000000016E-2</c:v>
                </c:pt>
                <c:pt idx="71">
                  <c:v>8.8199999999999973E-2</c:v>
                </c:pt>
                <c:pt idx="72">
                  <c:v>9.6800000000000025E-2</c:v>
                </c:pt>
                <c:pt idx="73">
                  <c:v>0.10579999999999998</c:v>
                </c:pt>
                <c:pt idx="74">
                  <c:v>0.11520000000000004</c:v>
                </c:pt>
                <c:pt idx="75">
                  <c:v>0.125</c:v>
                </c:pt>
                <c:pt idx="76">
                  <c:v>0.13519999999999996</c:v>
                </c:pt>
                <c:pt idx="77">
                  <c:v>0.14580000000000001</c:v>
                </c:pt>
                <c:pt idx="78">
                  <c:v>0.15679999999999997</c:v>
                </c:pt>
                <c:pt idx="79">
                  <c:v>0.16820000000000004</c:v>
                </c:pt>
                <c:pt idx="80">
                  <c:v>0.18</c:v>
                </c:pt>
                <c:pt idx="81">
                  <c:v>0.19219999999999993</c:v>
                </c:pt>
                <c:pt idx="82">
                  <c:v>0.20479999999999993</c:v>
                </c:pt>
                <c:pt idx="83">
                  <c:v>0.2178000000000001</c:v>
                </c:pt>
                <c:pt idx="84">
                  <c:v>0.23120000000000004</c:v>
                </c:pt>
                <c:pt idx="85">
                  <c:v>0.24499999999999997</c:v>
                </c:pt>
                <c:pt idx="86">
                  <c:v>0.25919999999999999</c:v>
                </c:pt>
                <c:pt idx="87">
                  <c:v>0.27379999999999993</c:v>
                </c:pt>
                <c:pt idx="88">
                  <c:v>0.28880000000000011</c:v>
                </c:pt>
                <c:pt idx="89">
                  <c:v>0.30420000000000003</c:v>
                </c:pt>
                <c:pt idx="90">
                  <c:v>0.32000000000000006</c:v>
                </c:pt>
                <c:pt idx="91">
                  <c:v>0.33619999999999994</c:v>
                </c:pt>
                <c:pt idx="92">
                  <c:v>0.35279999999999989</c:v>
                </c:pt>
                <c:pt idx="93">
                  <c:v>0.36980000000000007</c:v>
                </c:pt>
                <c:pt idx="94">
                  <c:v>0.3872000000000001</c:v>
                </c:pt>
                <c:pt idx="95">
                  <c:v>0.40500000000000003</c:v>
                </c:pt>
                <c:pt idx="96">
                  <c:v>0.42319999999999991</c:v>
                </c:pt>
                <c:pt idx="97">
                  <c:v>0.44179999999999986</c:v>
                </c:pt>
                <c:pt idx="98">
                  <c:v>0.46080000000000015</c:v>
                </c:pt>
                <c:pt idx="99">
                  <c:v>0.48020000000000007</c:v>
                </c:pt>
                <c:pt idx="100">
                  <c:v>0.5</c:v>
                </c:pt>
                <c:pt idx="101">
                  <c:v>0.51979999999999993</c:v>
                </c:pt>
                <c:pt idx="102">
                  <c:v>0.5391999999999999</c:v>
                </c:pt>
                <c:pt idx="103">
                  <c:v>0.55820000000000014</c:v>
                </c:pt>
                <c:pt idx="104">
                  <c:v>0.57680000000000009</c:v>
                </c:pt>
                <c:pt idx="105">
                  <c:v>0.59499999999999997</c:v>
                </c:pt>
                <c:pt idx="106">
                  <c:v>0.6127999999999999</c:v>
                </c:pt>
                <c:pt idx="107">
                  <c:v>0.63019999999999987</c:v>
                </c:pt>
                <c:pt idx="108">
                  <c:v>0.64720000000000011</c:v>
                </c:pt>
                <c:pt idx="109">
                  <c:v>0.66380000000000006</c:v>
                </c:pt>
                <c:pt idx="110">
                  <c:v>0.67999999999999994</c:v>
                </c:pt>
                <c:pt idx="111">
                  <c:v>0.69579999999999997</c:v>
                </c:pt>
                <c:pt idx="112">
                  <c:v>0.71119999999999983</c:v>
                </c:pt>
                <c:pt idx="113">
                  <c:v>0.72620000000000007</c:v>
                </c:pt>
                <c:pt idx="114">
                  <c:v>0.74080000000000001</c:v>
                </c:pt>
                <c:pt idx="115">
                  <c:v>0.755</c:v>
                </c:pt>
                <c:pt idx="116">
                  <c:v>0.76879999999999993</c:v>
                </c:pt>
                <c:pt idx="117">
                  <c:v>0.7821999999999999</c:v>
                </c:pt>
                <c:pt idx="118">
                  <c:v>0.79520000000000013</c:v>
                </c:pt>
                <c:pt idx="119">
                  <c:v>0.80780000000000007</c:v>
                </c:pt>
                <c:pt idx="120">
                  <c:v>0.82000000000000006</c:v>
                </c:pt>
                <c:pt idx="121">
                  <c:v>0.83179999999999998</c:v>
                </c:pt>
                <c:pt idx="122">
                  <c:v>0.84319999999999995</c:v>
                </c:pt>
                <c:pt idx="123">
                  <c:v>0.85420000000000007</c:v>
                </c:pt>
                <c:pt idx="124">
                  <c:v>0.86480000000000001</c:v>
                </c:pt>
                <c:pt idx="125">
                  <c:v>0.875</c:v>
                </c:pt>
                <c:pt idx="126">
                  <c:v>0.88479999999999992</c:v>
                </c:pt>
                <c:pt idx="127">
                  <c:v>0.89419999999999988</c:v>
                </c:pt>
                <c:pt idx="128">
                  <c:v>0.90320000000000011</c:v>
                </c:pt>
                <c:pt idx="129">
                  <c:v>0.91180000000000005</c:v>
                </c:pt>
                <c:pt idx="130">
                  <c:v>0.91999999999999993</c:v>
                </c:pt>
                <c:pt idx="131">
                  <c:v>0.92779999999999996</c:v>
                </c:pt>
                <c:pt idx="132">
                  <c:v>0.93519999999999992</c:v>
                </c:pt>
                <c:pt idx="133">
                  <c:v>0.94220000000000004</c:v>
                </c:pt>
                <c:pt idx="134">
                  <c:v>0.94879999999999998</c:v>
                </c:pt>
                <c:pt idx="135">
                  <c:v>0.95499999999999996</c:v>
                </c:pt>
                <c:pt idx="136">
                  <c:v>0.96079999999999999</c:v>
                </c:pt>
                <c:pt idx="137">
                  <c:v>0.96619999999999995</c:v>
                </c:pt>
                <c:pt idx="138">
                  <c:v>0.97120000000000006</c:v>
                </c:pt>
                <c:pt idx="139">
                  <c:v>0.9758</c:v>
                </c:pt>
                <c:pt idx="140">
                  <c:v>0.98</c:v>
                </c:pt>
                <c:pt idx="141">
                  <c:v>0.98380000000000001</c:v>
                </c:pt>
                <c:pt idx="142">
                  <c:v>0.98719999999999997</c:v>
                </c:pt>
                <c:pt idx="143">
                  <c:v>0.99019999999999997</c:v>
                </c:pt>
                <c:pt idx="144">
                  <c:v>0.99280000000000002</c:v>
                </c:pt>
                <c:pt idx="145">
                  <c:v>0.995</c:v>
                </c:pt>
                <c:pt idx="146">
                  <c:v>0.99680000000000002</c:v>
                </c:pt>
                <c:pt idx="147">
                  <c:v>0.99819999999999998</c:v>
                </c:pt>
                <c:pt idx="148">
                  <c:v>0.99919999999999998</c:v>
                </c:pt>
                <c:pt idx="149">
                  <c:v>0.99980000000000002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5E-4715-8913-94D0210F3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808451"/>
        <c:axId val="81281865"/>
      </c:lineChart>
      <c:catAx>
        <c:axId val="1808451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81281865"/>
        <c:crosses val="autoZero"/>
        <c:auto val="1"/>
        <c:lblAlgn val="ctr"/>
        <c:lblOffset val="100"/>
        <c:noMultiLvlLbl val="0"/>
      </c:catAx>
      <c:valAx>
        <c:axId val="81281865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808451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28000000000001E-2"/>
          <c:y val="5.0391999999999999E-2"/>
          <c:w val="0.921763"/>
          <c:h val="0.855557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Ларсен_сумм!$H$1</c:f>
              <c:strCache>
                <c:ptCount val="1"/>
                <c:pt idx="0">
                  <c:v>Ларсен (SUM)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Ларсен_сумм!$H$2:$H$202</c:f>
              <c:numCache>
                <c:formatCode>General</c:formatCode>
                <c:ptCount val="201"/>
                <c:pt idx="0">
                  <c:v>4.7609985163895594E-3</c:v>
                </c:pt>
                <c:pt idx="1">
                  <c:v>5.1302014047383566E-3</c:v>
                </c:pt>
                <c:pt idx="2">
                  <c:v>5.5245810617149159E-3</c:v>
                </c:pt>
                <c:pt idx="3">
                  <c:v>5.9455611658316317E-3</c:v>
                </c:pt>
                <c:pt idx="4">
                  <c:v>6.3946226010290746E-3</c:v>
                </c:pt>
                <c:pt idx="5">
                  <c:v>6.8733039751502347E-3</c:v>
                </c:pt>
                <c:pt idx="6">
                  <c:v>7.38320199070076E-3</c:v>
                </c:pt>
                <c:pt idx="7">
                  <c:v>7.9259716553010257E-3</c:v>
                </c:pt>
                <c:pt idx="8">
                  <c:v>8.5033263190158418E-3</c:v>
                </c:pt>
                <c:pt idx="9">
                  <c:v>9.1170375255778223E-3</c:v>
                </c:pt>
                <c:pt idx="10">
                  <c:v>9.7689346644052894E-3</c:v>
                </c:pt>
                <c:pt idx="11">
                  <c:v>1.0460904410259391E-2</c:v>
                </c:pt>
                <c:pt idx="12">
                  <c:v>1.1194889937393523E-2</c:v>
                </c:pt>
                <c:pt idx="13">
                  <c:v>1.1972889895124775E-2</c:v>
                </c:pt>
                <c:pt idx="14">
                  <c:v>1.2796957131906657E-2</c:v>
                </c:pt>
                <c:pt idx="15">
                  <c:v>1.3669197155210186E-2</c:v>
                </c:pt>
                <c:pt idx="16">
                  <c:v>1.4591766314828284E-2</c:v>
                </c:pt>
                <c:pt idx="17">
                  <c:v>1.5566869697613527E-2</c:v>
                </c:pt>
                <c:pt idx="18">
                  <c:v>1.659675872214187E-2</c:v>
                </c:pt>
                <c:pt idx="19">
                  <c:v>1.7683728422370853E-2</c:v>
                </c:pt>
                <c:pt idx="20">
                  <c:v>1.883011441003175E-2</c:v>
                </c:pt>
                <c:pt idx="21">
                  <c:v>2.003828950626339E-2</c:v>
                </c:pt>
                <c:pt idx="22">
                  <c:v>2.1310660033864105E-2</c:v>
                </c:pt>
                <c:pt idx="23">
                  <c:v>2.2649661762507937E-2</c:v>
                </c:pt>
                <c:pt idx="24">
                  <c:v>2.4057755500343024E-2</c:v>
                </c:pt>
                <c:pt idx="25">
                  <c:v>2.5537422326565463E-2</c:v>
                </c:pt>
                <c:pt idx="26">
                  <c:v>2.7091158460838066E-2</c:v>
                </c:pt>
                <c:pt idx="27">
                  <c:v>2.872146976680311E-2</c:v>
                </c:pt>
                <c:pt idx="28">
                  <c:v>3.043086588841586E-2</c:v>
                </c:pt>
                <c:pt idx="29">
                  <c:v>3.2221854019401926E-2</c:v>
                </c:pt>
                <c:pt idx="30">
                  <c:v>3.4096932307811863E-2</c:v>
                </c:pt>
                <c:pt idx="31">
                  <c:v>3.6058582899406243E-2</c:v>
                </c:pt>
                <c:pt idx="32">
                  <c:v>3.8109264625451271E-2</c:v>
                </c:pt>
                <c:pt idx="33">
                  <c:v>4.0251405342430484E-2</c:v>
                </c:pt>
                <c:pt idx="34">
                  <c:v>4.248739393317745E-2</c:v>
                </c:pt>
                <c:pt idx="35">
                  <c:v>4.4819571981000617E-2</c:v>
                </c:pt>
                <c:pt idx="36">
                  <c:v>4.7250225130493664E-2</c:v>
                </c:pt>
                <c:pt idx="37">
                  <c:v>4.9781574150898636E-2</c:v>
                </c:pt>
                <c:pt idx="38">
                  <c:v>5.241576572010026E-2</c:v>
                </c:pt>
                <c:pt idx="39">
                  <c:v>5.515486294956954E-2</c:v>
                </c:pt>
                <c:pt idx="40">
                  <c:v>5.8000835672834011E-2</c:v>
                </c:pt>
                <c:pt idx="41">
                  <c:v>6.0955550522312288E-2</c:v>
                </c:pt>
                <c:pt idx="42">
                  <c:v>6.4020760821607722E-2</c:v>
                </c:pt>
                <c:pt idx="43">
                  <c:v>6.7198096322588427E-2</c:v>
                </c:pt>
                <c:pt idx="44">
                  <c:v>7.0489052818780665E-2</c:v>
                </c:pt>
                <c:pt idx="45">
                  <c:v>7.3894981668751206E-2</c:v>
                </c:pt>
                <c:pt idx="46">
                  <c:v>7.741707926524026E-2</c:v>
                </c:pt>
                <c:pt idx="47">
                  <c:v>8.1056376487810944E-2</c:v>
                </c:pt>
                <c:pt idx="48">
                  <c:v>8.4813728178691997E-2</c:v>
                </c:pt>
                <c:pt idx="49">
                  <c:v>8.8689802683290409E-2</c:v>
                </c:pt>
                <c:pt idx="50">
                  <c:v>9.2685071498523119E-2</c:v>
                </c:pt>
                <c:pt idx="51">
                  <c:v>9.6860012420377437E-2</c:v>
                </c:pt>
                <c:pt idx="52">
                  <c:v>0.10127375706757323</c:v>
                </c:pt>
                <c:pt idx="53">
                  <c:v>0.10592436074847489</c:v>
                </c:pt>
                <c:pt idx="54">
                  <c:v>0.11080954748962278</c:v>
                </c:pt>
                <c:pt idx="55">
                  <c:v>0.11592670188136643</c:v>
                </c:pt>
                <c:pt idx="56">
                  <c:v>0.1212728618280456</c:v>
                </c:pt>
                <c:pt idx="57">
                  <c:v>0.12684471227575086</c:v>
                </c:pt>
                <c:pt idx="58">
                  <c:v>0.13263857998896</c:v>
                </c:pt>
                <c:pt idx="59">
                  <c:v>0.13865042944511885</c:v>
                </c:pt>
                <c:pt idx="60">
                  <c:v>0.14487585991350699</c:v>
                </c:pt>
                <c:pt idx="61">
                  <c:v>0.15131010378150495</c:v>
                </c:pt>
                <c:pt idx="62">
                  <c:v>0.1579480261876452</c:v>
                </c:pt>
                <c:pt idx="63">
                  <c:v>0.16478412601660247</c:v>
                </c:pt>
                <c:pt idx="64">
                  <c:v>0.17181253830655577</c:v>
                </c:pt>
                <c:pt idx="65">
                  <c:v>0.17902703811414802</c:v>
                </c:pt>
                <c:pt idx="66">
                  <c:v>0.18642104587659783</c:v>
                </c:pt>
                <c:pt idx="67">
                  <c:v>0.19398763430439409</c:v>
                </c:pt>
                <c:pt idx="68">
                  <c:v>0.20171953683145161</c:v>
                </c:pt>
                <c:pt idx="69">
                  <c:v>0.20960915764265603</c:v>
                </c:pt>
                <c:pt idx="70">
                  <c:v>0.21764858329139719</c:v>
                </c:pt>
                <c:pt idx="71">
                  <c:v>0.22582959591203036</c:v>
                </c:pt>
                <c:pt idx="72">
                  <c:v>0.2341436880242366</c:v>
                </c:pt>
                <c:pt idx="73">
                  <c:v>0.24258207891802896</c:v>
                </c:pt>
                <c:pt idx="74">
                  <c:v>0.25113573259970967</c:v>
                </c:pt>
                <c:pt idx="75">
                  <c:v>0.25979537727046914</c:v>
                </c:pt>
                <c:pt idx="76">
                  <c:v>0.26855152630058654</c:v>
                </c:pt>
                <c:pt idx="77">
                  <c:v>0.27739450065339166</c:v>
                </c:pt>
                <c:pt idx="78">
                  <c:v>0.28631445270433259</c:v>
                </c:pt>
                <c:pt idx="79">
                  <c:v>0.2953013913917254</c:v>
                </c:pt>
                <c:pt idx="80">
                  <c:v>0.30434520862708947</c:v>
                </c:pt>
                <c:pt idx="81">
                  <c:v>0.31343570688446221</c:v>
                </c:pt>
                <c:pt idx="82">
                  <c:v>0.32256262787979467</c:v>
                </c:pt>
                <c:pt idx="83">
                  <c:v>0.3317156822435135</c:v>
                </c:pt>
                <c:pt idx="84">
                  <c:v>0.34088458008165867</c:v>
                </c:pt>
                <c:pt idx="85">
                  <c:v>0.35005906231372508</c:v>
                </c:pt>
                <c:pt idx="86">
                  <c:v>0.35922893266850453</c:v>
                </c:pt>
                <c:pt idx="87">
                  <c:v>0.36838409021290702</c:v>
                </c:pt>
                <c:pt idx="88">
                  <c:v>0.37751456228297975</c:v>
                </c:pt>
                <c:pt idx="89">
                  <c:v>0.38661053768119591</c:v>
                </c:pt>
                <c:pt idx="90">
                  <c:v>0.3956623999996009</c:v>
                </c:pt>
                <c:pt idx="91">
                  <c:v>0.40466076092461573</c:v>
                </c:pt>
                <c:pt idx="92">
                  <c:v>0.41359649337626758</c:v>
                </c:pt>
                <c:pt idx="93">
                  <c:v>0.42246076433235225</c:v>
                </c:pt>
                <c:pt idx="94">
                  <c:v>0.43124506718658889</c:v>
                </c:pt>
                <c:pt idx="95">
                  <c:v>0.43994125348921925</c:v>
                </c:pt>
                <c:pt idx="96">
                  <c:v>0.44854156391874739</c:v>
                </c:pt>
                <c:pt idx="97">
                  <c:v>0.45703865833463858</c:v>
                </c:pt>
                <c:pt idx="98">
                  <c:v>0.46542564476279646</c:v>
                </c:pt>
                <c:pt idx="99">
                  <c:v>0.47369610716852534</c:v>
                </c:pt>
                <c:pt idx="100">
                  <c:v>0.48184413187545072</c:v>
                </c:pt>
                <c:pt idx="101">
                  <c:v>0.48978204591112462</c:v>
                </c:pt>
                <c:pt idx="102">
                  <c:v>0.49742510150909919</c:v>
                </c:pt>
                <c:pt idx="103">
                  <c:v>0.5047723653145999</c:v>
                </c:pt>
                <c:pt idx="104">
                  <c:v>0.51182317103296615</c:v>
                </c:pt>
                <c:pt idx="105">
                  <c:v>0.51857711820828534</c:v>
                </c:pt>
                <c:pt idx="106">
                  <c:v>0.52503407021857484</c:v>
                </c:pt>
                <c:pt idx="107">
                  <c:v>0.53119415150854388</c:v>
                </c:pt>
                <c:pt idx="108">
                  <c:v>0.5370577440843215</c:v>
                </c:pt>
                <c:pt idx="109">
                  <c:v>0.54262548329768401</c:v>
                </c:pt>
                <c:pt idx="110">
                  <c:v>0.54789825295025496</c:v>
                </c:pt>
                <c:pt idx="111">
                  <c:v>0.5528771797508496</c:v>
                </c:pt>
                <c:pt idx="112">
                  <c:v>0.55756362716159535</c:v>
                </c:pt>
                <c:pt idx="113">
                  <c:v>0.56195918867065309</c:v>
                </c:pt>
                <c:pt idx="114">
                  <c:v>0.56606568053129014</c:v>
                </c:pt>
                <c:pt idx="115">
                  <c:v>0.56988513400870189</c:v>
                </c:pt>
                <c:pt idx="116">
                  <c:v>0.57341978717733988</c:v>
                </c:pt>
                <c:pt idx="117">
                  <c:v>0.57667207631257544</c:v>
                </c:pt>
                <c:pt idx="118">
                  <c:v>0.57964462692131169</c:v>
                </c:pt>
                <c:pt idx="119">
                  <c:v>0.58234024445664756</c:v>
                </c:pt>
                <c:pt idx="120">
                  <c:v>0.58476190476190471</c:v>
                </c:pt>
                <c:pt idx="121">
                  <c:v>0.58691274428925433</c:v>
                </c:pt>
                <c:pt idx="122">
                  <c:v>0.58879605013782887</c:v>
                </c:pt>
                <c:pt idx="123">
                  <c:v>0.59041524995559758</c:v>
                </c:pt>
                <c:pt idx="124">
                  <c:v>0.59177390174841171</c:v>
                </c:pt>
                <c:pt idx="125">
                  <c:v>0.59287568363852627</c:v>
                </c:pt>
                <c:pt idx="126">
                  <c:v>0.59372438361357338</c:v>
                </c:pt>
                <c:pt idx="127">
                  <c:v>0.5943238893054188</c:v>
                </c:pt>
                <c:pt idx="128">
                  <c:v>0.59467817783661014</c:v>
                </c:pt>
                <c:pt idx="129">
                  <c:v>0.59479130577021277</c:v>
                </c:pt>
                <c:pt idx="130">
                  <c:v>0.59466739919678036</c:v>
                </c:pt>
                <c:pt idx="131">
                  <c:v>0.59431064399000977</c:v>
                </c:pt>
                <c:pt idx="132">
                  <c:v>0.59372527626033111</c:v>
                </c:pt>
                <c:pt idx="133">
                  <c:v>0.59291557303328624</c:v>
                </c:pt>
                <c:pt idx="134">
                  <c:v>0.59188584317708637</c:v>
                </c:pt>
                <c:pt idx="135">
                  <c:v>0.59064041860122374</c:v>
                </c:pt>
                <c:pt idx="136">
                  <c:v>0.58918364574547066</c:v>
                </c:pt>
                <c:pt idx="137">
                  <c:v>0.58751987737604772</c:v>
                </c:pt>
                <c:pt idx="138">
                  <c:v>0.58565346470321045</c:v>
                </c:pt>
                <c:pt idx="139">
                  <c:v>0.58358874983198861</c:v>
                </c:pt>
                <c:pt idx="140">
                  <c:v>0.58133005855536424</c:v>
                </c:pt>
                <c:pt idx="141">
                  <c:v>0.57888169349677776</c:v>
                </c:pt>
                <c:pt idx="142">
                  <c:v>0.57624792760655186</c:v>
                </c:pt>
                <c:pt idx="143">
                  <c:v>0.57343299801460268</c:v>
                </c:pt>
                <c:pt idx="144">
                  <c:v>0.57044110023971972</c:v>
                </c:pt>
                <c:pt idx="145">
                  <c:v>0.56727638275371273</c:v>
                </c:pt>
                <c:pt idx="146">
                  <c:v>0.56394294189688254</c:v>
                </c:pt>
                <c:pt idx="147">
                  <c:v>0.56044481713957206</c:v>
                </c:pt>
                <c:pt idx="148">
                  <c:v>0.5567859866829995</c:v>
                </c:pt>
                <c:pt idx="149">
                  <c:v>0.55297036339117667</c:v>
                </c:pt>
                <c:pt idx="150">
                  <c:v>0.54900179104447822</c:v>
                </c:pt>
                <c:pt idx="151">
                  <c:v>0.54492954794954818</c:v>
                </c:pt>
                <c:pt idx="152">
                  <c:v>0.54080448678295923</c:v>
                </c:pt>
                <c:pt idx="153">
                  <c:v>0.5366327417012009</c:v>
                </c:pt>
                <c:pt idx="154">
                  <c:v>0.53242041204648605</c:v>
                </c:pt>
                <c:pt idx="155">
                  <c:v>0.52817354795914706</c:v>
                </c:pt>
                <c:pt idx="156">
                  <c:v>0.52389813643575467</c:v>
                </c:pt>
                <c:pt idx="157">
                  <c:v>0.51960008787543199</c:v>
                </c:pt>
                <c:pt idx="158">
                  <c:v>0.51528522315383141</c:v>
                </c:pt>
                <c:pt idx="159">
                  <c:v>0.5109592612611028</c:v>
                </c:pt>
                <c:pt idx="160">
                  <c:v>0.50662780753694281</c:v>
                </c:pt>
                <c:pt idx="161">
                  <c:v>0.50229634253247069</c:v>
                </c:pt>
                <c:pt idx="162">
                  <c:v>0.49797021152527626</c:v>
                </c:pt>
                <c:pt idx="163">
                  <c:v>0.49365461471052596</c:v>
                </c:pt>
                <c:pt idx="164">
                  <c:v>0.48935459808753612</c:v>
                </c:pt>
                <c:pt idx="165">
                  <c:v>0.48507504505771765</c:v>
                </c:pt>
                <c:pt idx="166">
                  <c:v>0.48082066874633222</c:v>
                </c:pt>
                <c:pt idx="167">
                  <c:v>0.47659600505703059</c:v>
                </c:pt>
                <c:pt idx="168">
                  <c:v>0.47240540646475376</c:v>
                </c:pt>
                <c:pt idx="169">
                  <c:v>0.46825303654923445</c:v>
                </c:pt>
                <c:pt idx="170">
                  <c:v>0.46414286526808024</c:v>
                </c:pt>
                <c:pt idx="171">
                  <c:v>0.46007866496526806</c:v>
                </c:pt>
                <c:pt idx="172">
                  <c:v>0.45606400710783024</c:v>
                </c:pt>
                <c:pt idx="173">
                  <c:v>0.45210225974059826</c:v>
                </c:pt>
                <c:pt idx="174">
                  <c:v>0.44819658564609188</c:v>
                </c:pt>
                <c:pt idx="175">
                  <c:v>0.44434994119400878</c:v>
                </c:pt>
                <c:pt idx="176">
                  <c:v>0.44056507586230453</c:v>
                </c:pt>
                <c:pt idx="177">
                  <c:v>0.43684453240954924</c:v>
                </c:pt>
                <c:pt idx="178">
                  <c:v>0.43319064767612087</c:v>
                </c:pt>
                <c:pt idx="179">
                  <c:v>0.42960555398985484</c:v>
                </c:pt>
                <c:pt idx="180">
                  <c:v>0.42609118115000466</c:v>
                </c:pt>
                <c:pt idx="181">
                  <c:v>0.42264925896180622</c:v>
                </c:pt>
                <c:pt idx="182">
                  <c:v>0.41928132029255494</c:v>
                </c:pt>
                <c:pt idx="183">
                  <c:v>0.41598870461892234</c:v>
                </c:pt>
                <c:pt idx="184">
                  <c:v>0.41277256203424595</c:v>
                </c:pt>
                <c:pt idx="185">
                  <c:v>0.40963385768371713</c:v>
                </c:pt>
                <c:pt idx="186">
                  <c:v>0.40657337659478288</c:v>
                </c:pt>
                <c:pt idx="187">
                  <c:v>0.40359172886963834</c:v>
                </c:pt>
                <c:pt idx="188">
                  <c:v>0.40068935520643717</c:v>
                </c:pt>
                <c:pt idx="189">
                  <c:v>0.39786653271576605</c:v>
                </c:pt>
                <c:pt idx="190">
                  <c:v>0.39512338099901539</c:v>
                </c:pt>
                <c:pt idx="191">
                  <c:v>0.39245986845552688</c:v>
                </c:pt>
                <c:pt idx="192">
                  <c:v>0.38987581878579469</c:v>
                </c:pt>
                <c:pt idx="193">
                  <c:v>0.38737091765854059</c:v>
                </c:pt>
                <c:pt idx="194">
                  <c:v>0.38494471951016018</c:v>
                </c:pt>
                <c:pt idx="195">
                  <c:v>0.38259665444583413</c:v>
                </c:pt>
                <c:pt idx="196">
                  <c:v>0.3803260352125204</c:v>
                </c:pt>
                <c:pt idx="197">
                  <c:v>0.37813206421505896</c:v>
                </c:pt>
                <c:pt idx="198">
                  <c:v>0.37601384054773845</c:v>
                </c:pt>
                <c:pt idx="199">
                  <c:v>0.37397036701487485</c:v>
                </c:pt>
                <c:pt idx="200">
                  <c:v>0.37200055711522267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CFC-4A7F-B156-2EF19EA9E370}"/>
            </c:ext>
          </c:extLst>
        </c:ser>
        <c:ser>
          <c:idx val="1"/>
          <c:order val="1"/>
          <c:tx>
            <c:v>Горизонт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(Ларсен_сумм!$N$17,Ларсен_сумм!$N$16)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(Ларсен_сумм!$N$13,Ларсен_сумм!$N$13)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CFC-4A7F-B156-2EF19EA9E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28000000000001E-2"/>
          <c:y val="7.1288000000000004E-2"/>
          <c:w val="0.921763"/>
          <c:h val="0.85575299999999999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Ларсен_сумм!$H$1</c:f>
              <c:strCache>
                <c:ptCount val="1"/>
                <c:pt idx="0">
                  <c:v>Ларсен (SUM)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Ларсен_сумм!$H$2:$H$202</c:f>
              <c:numCache>
                <c:formatCode>General</c:formatCode>
                <c:ptCount val="201"/>
                <c:pt idx="0">
                  <c:v>4.7609985163895594E-3</c:v>
                </c:pt>
                <c:pt idx="1">
                  <c:v>5.1302014047383566E-3</c:v>
                </c:pt>
                <c:pt idx="2">
                  <c:v>5.5245810617149159E-3</c:v>
                </c:pt>
                <c:pt idx="3">
                  <c:v>5.9455611658316317E-3</c:v>
                </c:pt>
                <c:pt idx="4">
                  <c:v>6.3946226010290746E-3</c:v>
                </c:pt>
                <c:pt idx="5">
                  <c:v>6.8733039751502347E-3</c:v>
                </c:pt>
                <c:pt idx="6">
                  <c:v>7.38320199070076E-3</c:v>
                </c:pt>
                <c:pt idx="7">
                  <c:v>7.9259716553010257E-3</c:v>
                </c:pt>
                <c:pt idx="8">
                  <c:v>8.5033263190158418E-3</c:v>
                </c:pt>
                <c:pt idx="9">
                  <c:v>9.1170375255778223E-3</c:v>
                </c:pt>
                <c:pt idx="10">
                  <c:v>9.7689346644052894E-3</c:v>
                </c:pt>
                <c:pt idx="11">
                  <c:v>1.0460904410259391E-2</c:v>
                </c:pt>
                <c:pt idx="12">
                  <c:v>1.1194889937393523E-2</c:v>
                </c:pt>
                <c:pt idx="13">
                  <c:v>1.1972889895124775E-2</c:v>
                </c:pt>
                <c:pt idx="14">
                  <c:v>1.2796957131906657E-2</c:v>
                </c:pt>
                <c:pt idx="15">
                  <c:v>1.3669197155210186E-2</c:v>
                </c:pt>
                <c:pt idx="16">
                  <c:v>1.4591766314828284E-2</c:v>
                </c:pt>
                <c:pt idx="17">
                  <c:v>1.5566869697613527E-2</c:v>
                </c:pt>
                <c:pt idx="18">
                  <c:v>1.659675872214187E-2</c:v>
                </c:pt>
                <c:pt idx="19">
                  <c:v>1.7683728422370853E-2</c:v>
                </c:pt>
                <c:pt idx="20">
                  <c:v>1.883011441003175E-2</c:v>
                </c:pt>
                <c:pt idx="21">
                  <c:v>2.003828950626339E-2</c:v>
                </c:pt>
                <c:pt idx="22">
                  <c:v>2.1310660033864105E-2</c:v>
                </c:pt>
                <c:pt idx="23">
                  <c:v>2.2649661762507937E-2</c:v>
                </c:pt>
                <c:pt idx="24">
                  <c:v>2.4057755500343024E-2</c:v>
                </c:pt>
                <c:pt idx="25">
                  <c:v>2.5537422326565463E-2</c:v>
                </c:pt>
                <c:pt idx="26">
                  <c:v>2.7091158460838066E-2</c:v>
                </c:pt>
                <c:pt idx="27">
                  <c:v>2.872146976680311E-2</c:v>
                </c:pt>
                <c:pt idx="28">
                  <c:v>3.043086588841586E-2</c:v>
                </c:pt>
                <c:pt idx="29">
                  <c:v>3.2221854019401926E-2</c:v>
                </c:pt>
                <c:pt idx="30">
                  <c:v>3.4096932307811863E-2</c:v>
                </c:pt>
                <c:pt idx="31">
                  <c:v>3.6058582899406243E-2</c:v>
                </c:pt>
                <c:pt idx="32">
                  <c:v>3.8109264625451271E-2</c:v>
                </c:pt>
                <c:pt idx="33">
                  <c:v>4.0251405342430484E-2</c:v>
                </c:pt>
                <c:pt idx="34">
                  <c:v>4.248739393317745E-2</c:v>
                </c:pt>
                <c:pt idx="35">
                  <c:v>4.4819571981000617E-2</c:v>
                </c:pt>
                <c:pt idx="36">
                  <c:v>4.7250225130493664E-2</c:v>
                </c:pt>
                <c:pt idx="37">
                  <c:v>4.9781574150898636E-2</c:v>
                </c:pt>
                <c:pt idx="38">
                  <c:v>5.241576572010026E-2</c:v>
                </c:pt>
                <c:pt idx="39">
                  <c:v>5.515486294956954E-2</c:v>
                </c:pt>
                <c:pt idx="40">
                  <c:v>5.8000835672834011E-2</c:v>
                </c:pt>
                <c:pt idx="41">
                  <c:v>6.0955550522312288E-2</c:v>
                </c:pt>
                <c:pt idx="42">
                  <c:v>6.4020760821607722E-2</c:v>
                </c:pt>
                <c:pt idx="43">
                  <c:v>6.7198096322588427E-2</c:v>
                </c:pt>
                <c:pt idx="44">
                  <c:v>7.0489052818780665E-2</c:v>
                </c:pt>
                <c:pt idx="45">
                  <c:v>7.3894981668751206E-2</c:v>
                </c:pt>
                <c:pt idx="46">
                  <c:v>7.741707926524026E-2</c:v>
                </c:pt>
                <c:pt idx="47">
                  <c:v>8.1056376487810944E-2</c:v>
                </c:pt>
                <c:pt idx="48">
                  <c:v>8.4813728178691997E-2</c:v>
                </c:pt>
                <c:pt idx="49">
                  <c:v>8.8689802683290409E-2</c:v>
                </c:pt>
                <c:pt idx="50">
                  <c:v>9.2685071498523119E-2</c:v>
                </c:pt>
                <c:pt idx="51">
                  <c:v>9.6860012420377437E-2</c:v>
                </c:pt>
                <c:pt idx="52">
                  <c:v>0.10127375706757323</c:v>
                </c:pt>
                <c:pt idx="53">
                  <c:v>0.10592436074847489</c:v>
                </c:pt>
                <c:pt idx="54">
                  <c:v>0.11080954748962278</c:v>
                </c:pt>
                <c:pt idx="55">
                  <c:v>0.11592670188136643</c:v>
                </c:pt>
                <c:pt idx="56">
                  <c:v>0.1212728618280456</c:v>
                </c:pt>
                <c:pt idx="57">
                  <c:v>0.12684471227575086</c:v>
                </c:pt>
                <c:pt idx="58">
                  <c:v>0.13263857998896</c:v>
                </c:pt>
                <c:pt idx="59">
                  <c:v>0.13865042944511885</c:v>
                </c:pt>
                <c:pt idx="60">
                  <c:v>0.14487585991350699</c:v>
                </c:pt>
                <c:pt idx="61">
                  <c:v>0.15131010378150495</c:v>
                </c:pt>
                <c:pt idx="62">
                  <c:v>0.1579480261876452</c:v>
                </c:pt>
                <c:pt idx="63">
                  <c:v>0.16478412601660247</c:v>
                </c:pt>
                <c:pt idx="64">
                  <c:v>0.17181253830655577</c:v>
                </c:pt>
                <c:pt idx="65">
                  <c:v>0.17902703811414802</c:v>
                </c:pt>
                <c:pt idx="66">
                  <c:v>0.18642104587659783</c:v>
                </c:pt>
                <c:pt idx="67">
                  <c:v>0.19398763430439409</c:v>
                </c:pt>
                <c:pt idx="68">
                  <c:v>0.20171953683145161</c:v>
                </c:pt>
                <c:pt idx="69">
                  <c:v>0.20960915764265603</c:v>
                </c:pt>
                <c:pt idx="70">
                  <c:v>0.21764858329139719</c:v>
                </c:pt>
                <c:pt idx="71">
                  <c:v>0.22582959591203036</c:v>
                </c:pt>
                <c:pt idx="72">
                  <c:v>0.2341436880242366</c:v>
                </c:pt>
                <c:pt idx="73">
                  <c:v>0.24258207891802896</c:v>
                </c:pt>
                <c:pt idx="74">
                  <c:v>0.25113573259970967</c:v>
                </c:pt>
                <c:pt idx="75">
                  <c:v>0.25979537727046914</c:v>
                </c:pt>
                <c:pt idx="76">
                  <c:v>0.26855152630058654</c:v>
                </c:pt>
                <c:pt idx="77">
                  <c:v>0.27739450065339166</c:v>
                </c:pt>
                <c:pt idx="78">
                  <c:v>0.28631445270433259</c:v>
                </c:pt>
                <c:pt idx="79">
                  <c:v>0.2953013913917254</c:v>
                </c:pt>
                <c:pt idx="80">
                  <c:v>0.30434520862708947</c:v>
                </c:pt>
                <c:pt idx="81">
                  <c:v>0.31343570688446221</c:v>
                </c:pt>
                <c:pt idx="82">
                  <c:v>0.32256262787979467</c:v>
                </c:pt>
                <c:pt idx="83">
                  <c:v>0.3317156822435135</c:v>
                </c:pt>
                <c:pt idx="84">
                  <c:v>0.34088458008165867</c:v>
                </c:pt>
                <c:pt idx="85">
                  <c:v>0.35005906231372508</c:v>
                </c:pt>
                <c:pt idx="86">
                  <c:v>0.35922893266850453</c:v>
                </c:pt>
                <c:pt idx="87">
                  <c:v>0.36838409021290702</c:v>
                </c:pt>
                <c:pt idx="88">
                  <c:v>0.37751456228297975</c:v>
                </c:pt>
                <c:pt idx="89">
                  <c:v>0.38661053768119591</c:v>
                </c:pt>
                <c:pt idx="90">
                  <c:v>0.3956623999996009</c:v>
                </c:pt>
                <c:pt idx="91">
                  <c:v>0.40466076092461573</c:v>
                </c:pt>
                <c:pt idx="92">
                  <c:v>0.41359649337626758</c:v>
                </c:pt>
                <c:pt idx="93">
                  <c:v>0.42246076433235225</c:v>
                </c:pt>
                <c:pt idx="94">
                  <c:v>0.43124506718658889</c:v>
                </c:pt>
                <c:pt idx="95">
                  <c:v>0.43994125348921925</c:v>
                </c:pt>
                <c:pt idx="96">
                  <c:v>0.44854156391874739</c:v>
                </c:pt>
                <c:pt idx="97">
                  <c:v>0.45703865833463858</c:v>
                </c:pt>
                <c:pt idx="98">
                  <c:v>0.46542564476279646</c:v>
                </c:pt>
                <c:pt idx="99">
                  <c:v>0.47369610716852534</c:v>
                </c:pt>
                <c:pt idx="100">
                  <c:v>0.48184413187545072</c:v>
                </c:pt>
                <c:pt idx="101">
                  <c:v>0.48978204591112462</c:v>
                </c:pt>
                <c:pt idx="102">
                  <c:v>0.49742510150909919</c:v>
                </c:pt>
                <c:pt idx="103">
                  <c:v>0.5047723653145999</c:v>
                </c:pt>
                <c:pt idx="104">
                  <c:v>0.51182317103296615</c:v>
                </c:pt>
                <c:pt idx="105">
                  <c:v>0.51857711820828534</c:v>
                </c:pt>
                <c:pt idx="106">
                  <c:v>0.52503407021857484</c:v>
                </c:pt>
                <c:pt idx="107">
                  <c:v>0.53119415150854388</c:v>
                </c:pt>
                <c:pt idx="108">
                  <c:v>0.5370577440843215</c:v>
                </c:pt>
                <c:pt idx="109">
                  <c:v>0.54262548329768401</c:v>
                </c:pt>
                <c:pt idx="110">
                  <c:v>0.54789825295025496</c:v>
                </c:pt>
                <c:pt idx="111">
                  <c:v>0.5528771797508496</c:v>
                </c:pt>
                <c:pt idx="112">
                  <c:v>0.55756362716159535</c:v>
                </c:pt>
                <c:pt idx="113">
                  <c:v>0.56195918867065309</c:v>
                </c:pt>
                <c:pt idx="114">
                  <c:v>0.56606568053129014</c:v>
                </c:pt>
                <c:pt idx="115">
                  <c:v>0.56988513400870189</c:v>
                </c:pt>
                <c:pt idx="116">
                  <c:v>0.57341978717733988</c:v>
                </c:pt>
                <c:pt idx="117">
                  <c:v>0.57667207631257544</c:v>
                </c:pt>
                <c:pt idx="118">
                  <c:v>0.57964462692131169</c:v>
                </c:pt>
                <c:pt idx="119">
                  <c:v>0.58234024445664756</c:v>
                </c:pt>
                <c:pt idx="120">
                  <c:v>0.58476190476190471</c:v>
                </c:pt>
                <c:pt idx="121">
                  <c:v>0.58691274428925433</c:v>
                </c:pt>
                <c:pt idx="122">
                  <c:v>0.58879605013782887</c:v>
                </c:pt>
                <c:pt idx="123">
                  <c:v>0.59041524995559758</c:v>
                </c:pt>
                <c:pt idx="124">
                  <c:v>0.59177390174841171</c:v>
                </c:pt>
                <c:pt idx="125">
                  <c:v>0.59287568363852627</c:v>
                </c:pt>
                <c:pt idx="126">
                  <c:v>0.59372438361357338</c:v>
                </c:pt>
                <c:pt idx="127">
                  <c:v>0.5943238893054188</c:v>
                </c:pt>
                <c:pt idx="128">
                  <c:v>0.59467817783661014</c:v>
                </c:pt>
                <c:pt idx="129">
                  <c:v>0.59479130577021277</c:v>
                </c:pt>
                <c:pt idx="130">
                  <c:v>0.59466739919678036</c:v>
                </c:pt>
                <c:pt idx="131">
                  <c:v>0.59431064399000977</c:v>
                </c:pt>
                <c:pt idx="132">
                  <c:v>0.59372527626033111</c:v>
                </c:pt>
                <c:pt idx="133">
                  <c:v>0.59291557303328624</c:v>
                </c:pt>
                <c:pt idx="134">
                  <c:v>0.59188584317708637</c:v>
                </c:pt>
                <c:pt idx="135">
                  <c:v>0.59064041860122374</c:v>
                </c:pt>
                <c:pt idx="136">
                  <c:v>0.58918364574547066</c:v>
                </c:pt>
                <c:pt idx="137">
                  <c:v>0.58751987737604772</c:v>
                </c:pt>
                <c:pt idx="138">
                  <c:v>0.58565346470321045</c:v>
                </c:pt>
                <c:pt idx="139">
                  <c:v>0.58358874983198861</c:v>
                </c:pt>
                <c:pt idx="140">
                  <c:v>0.58133005855536424</c:v>
                </c:pt>
                <c:pt idx="141">
                  <c:v>0.57888169349677776</c:v>
                </c:pt>
                <c:pt idx="142">
                  <c:v>0.57624792760655186</c:v>
                </c:pt>
                <c:pt idx="143">
                  <c:v>0.57343299801460268</c:v>
                </c:pt>
                <c:pt idx="144">
                  <c:v>0.57044110023971972</c:v>
                </c:pt>
                <c:pt idx="145">
                  <c:v>0.56727638275371273</c:v>
                </c:pt>
                <c:pt idx="146">
                  <c:v>0.56394294189688254</c:v>
                </c:pt>
                <c:pt idx="147">
                  <c:v>0.56044481713957206</c:v>
                </c:pt>
                <c:pt idx="148">
                  <c:v>0.5567859866829995</c:v>
                </c:pt>
                <c:pt idx="149">
                  <c:v>0.55297036339117667</c:v>
                </c:pt>
                <c:pt idx="150">
                  <c:v>0.54900179104447822</c:v>
                </c:pt>
                <c:pt idx="151">
                  <c:v>0.54492954794954818</c:v>
                </c:pt>
                <c:pt idx="152">
                  <c:v>0.54080448678295923</c:v>
                </c:pt>
                <c:pt idx="153">
                  <c:v>0.5366327417012009</c:v>
                </c:pt>
                <c:pt idx="154">
                  <c:v>0.53242041204648605</c:v>
                </c:pt>
                <c:pt idx="155">
                  <c:v>0.52817354795914706</c:v>
                </c:pt>
                <c:pt idx="156">
                  <c:v>0.52389813643575467</c:v>
                </c:pt>
                <c:pt idx="157">
                  <c:v>0.51960008787543199</c:v>
                </c:pt>
                <c:pt idx="158">
                  <c:v>0.51528522315383141</c:v>
                </c:pt>
                <c:pt idx="159">
                  <c:v>0.5109592612611028</c:v>
                </c:pt>
                <c:pt idx="160">
                  <c:v>0.50662780753694281</c:v>
                </c:pt>
                <c:pt idx="161">
                  <c:v>0.50229634253247069</c:v>
                </c:pt>
                <c:pt idx="162">
                  <c:v>0.49797021152527626</c:v>
                </c:pt>
                <c:pt idx="163">
                  <c:v>0.49365461471052596</c:v>
                </c:pt>
                <c:pt idx="164">
                  <c:v>0.48935459808753612</c:v>
                </c:pt>
                <c:pt idx="165">
                  <c:v>0.48507504505771765</c:v>
                </c:pt>
                <c:pt idx="166">
                  <c:v>0.48082066874633222</c:v>
                </c:pt>
                <c:pt idx="167">
                  <c:v>0.47659600505703059</c:v>
                </c:pt>
                <c:pt idx="168">
                  <c:v>0.47240540646475376</c:v>
                </c:pt>
                <c:pt idx="169">
                  <c:v>0.46825303654923445</c:v>
                </c:pt>
                <c:pt idx="170">
                  <c:v>0.46414286526808024</c:v>
                </c:pt>
                <c:pt idx="171">
                  <c:v>0.46007866496526806</c:v>
                </c:pt>
                <c:pt idx="172">
                  <c:v>0.45606400710783024</c:v>
                </c:pt>
                <c:pt idx="173">
                  <c:v>0.45210225974059826</c:v>
                </c:pt>
                <c:pt idx="174">
                  <c:v>0.44819658564609188</c:v>
                </c:pt>
                <c:pt idx="175">
                  <c:v>0.44434994119400878</c:v>
                </c:pt>
                <c:pt idx="176">
                  <c:v>0.44056507586230453</c:v>
                </c:pt>
                <c:pt idx="177">
                  <c:v>0.43684453240954924</c:v>
                </c:pt>
                <c:pt idx="178">
                  <c:v>0.43319064767612087</c:v>
                </c:pt>
                <c:pt idx="179">
                  <c:v>0.42960555398985484</c:v>
                </c:pt>
                <c:pt idx="180">
                  <c:v>0.42609118115000466</c:v>
                </c:pt>
                <c:pt idx="181">
                  <c:v>0.42264925896180622</c:v>
                </c:pt>
                <c:pt idx="182">
                  <c:v>0.41928132029255494</c:v>
                </c:pt>
                <c:pt idx="183">
                  <c:v>0.41598870461892234</c:v>
                </c:pt>
                <c:pt idx="184">
                  <c:v>0.41277256203424595</c:v>
                </c:pt>
                <c:pt idx="185">
                  <c:v>0.40963385768371713</c:v>
                </c:pt>
                <c:pt idx="186">
                  <c:v>0.40657337659478288</c:v>
                </c:pt>
                <c:pt idx="187">
                  <c:v>0.40359172886963834</c:v>
                </c:pt>
                <c:pt idx="188">
                  <c:v>0.40068935520643717</c:v>
                </c:pt>
                <c:pt idx="189">
                  <c:v>0.39786653271576605</c:v>
                </c:pt>
                <c:pt idx="190">
                  <c:v>0.39512338099901539</c:v>
                </c:pt>
                <c:pt idx="191">
                  <c:v>0.39245986845552688</c:v>
                </c:pt>
                <c:pt idx="192">
                  <c:v>0.38987581878579469</c:v>
                </c:pt>
                <c:pt idx="193">
                  <c:v>0.38737091765854059</c:v>
                </c:pt>
                <c:pt idx="194">
                  <c:v>0.38494471951016018</c:v>
                </c:pt>
                <c:pt idx="195">
                  <c:v>0.38259665444583413</c:v>
                </c:pt>
                <c:pt idx="196">
                  <c:v>0.3803260352125204</c:v>
                </c:pt>
                <c:pt idx="197">
                  <c:v>0.37813206421505896</c:v>
                </c:pt>
                <c:pt idx="198">
                  <c:v>0.37601384054773845</c:v>
                </c:pt>
                <c:pt idx="199">
                  <c:v>0.37397036701487485</c:v>
                </c:pt>
                <c:pt idx="200">
                  <c:v>0.37200055711522267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AEA-496A-9AA1-F3096EFE483B}"/>
            </c:ext>
          </c:extLst>
        </c:ser>
        <c:ser>
          <c:idx val="1"/>
          <c:order val="1"/>
          <c:tx>
            <c:v>Горизонт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(Ларсен_сумм!$N$17,Ларсен_сумм!$N$16)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(Ларсен_сумм!$N$12,Ларсен_сумм!$N$12)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AEA-496A-9AA1-F3096EFE48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4.5555999999999999E-2"/>
          <c:w val="0.921763"/>
          <c:h val="0.8651410000000000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Цукамото!$B$1</c:f>
              <c:strCache>
                <c:ptCount val="1"/>
                <c:pt idx="0">
                  <c:v>A1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Цукамото!$A$2:$A$202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Цукамото!$B$2:$B$202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E26-48C7-BBCB-54A12A956C85}"/>
            </c:ext>
          </c:extLst>
        </c:ser>
        <c:ser>
          <c:idx val="1"/>
          <c:order val="1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(Цукамото!$M$2,Цукамото!$M$2)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(Цукамото!$M$19,Цукамото!$M$6)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E26-48C7-BBCB-54A12A956C85}"/>
            </c:ext>
          </c:extLst>
        </c:ser>
        <c:ser>
          <c:idx val="2"/>
          <c:order val="2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"/>
            <c:bubble3D val="0"/>
            <c:spPr bwMode="auto">
              <a:prstGeom prst="rect">
                <a:avLst/>
              </a:prstGeom>
              <a:ln w="28575" cap="rnd">
                <a:solidFill>
                  <a:srgbClr val="00B050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BE26-48C7-BBCB-54A12A956C85}"/>
              </c:ext>
            </c:extLst>
          </c:dPt>
          <c:xVal>
            <c:numRef>
              <c:f>(Цукамото!$M$2,Цукамото!$M$16)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(Цукамото!$M$6,Цукамото!$M$6)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BE26-48C7-BBCB-54A12A956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152000000000003E-2"/>
          <c:y val="4.8392999999999999E-2"/>
          <c:w val="0.89678000000000002"/>
          <c:h val="0.9295529999999999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Цукамото!$D$1</c:f>
              <c:strCache>
                <c:ptCount val="1"/>
                <c:pt idx="0">
                  <c:v>B1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Цукамото!$A$2:$A$202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Цукамото!$D$2:$D$202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3.3333333333333215E-2</c:v>
                </c:pt>
                <c:pt idx="42">
                  <c:v>6.6666666666666721E-2</c:v>
                </c:pt>
                <c:pt idx="43">
                  <c:v>9.9999999999999936E-2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0.23333333333333339</c:v>
                </c:pt>
                <c:pt idx="48">
                  <c:v>0.26666666666666661</c:v>
                </c:pt>
                <c:pt idx="49">
                  <c:v>0.3000000000000001</c:v>
                </c:pt>
                <c:pt idx="50">
                  <c:v>0.33333333333333331</c:v>
                </c:pt>
                <c:pt idx="51">
                  <c:v>0.36666666666666653</c:v>
                </c:pt>
                <c:pt idx="52">
                  <c:v>0.40000000000000008</c:v>
                </c:pt>
                <c:pt idx="53">
                  <c:v>0.43333333333333329</c:v>
                </c:pt>
                <c:pt idx="54">
                  <c:v>0.46666666666666679</c:v>
                </c:pt>
                <c:pt idx="55">
                  <c:v>0.5</c:v>
                </c:pt>
                <c:pt idx="56">
                  <c:v>0.53333333333333321</c:v>
                </c:pt>
                <c:pt idx="57">
                  <c:v>0.56666666666666676</c:v>
                </c:pt>
                <c:pt idx="58">
                  <c:v>0.6</c:v>
                </c:pt>
                <c:pt idx="59">
                  <c:v>0.63333333333333341</c:v>
                </c:pt>
                <c:pt idx="60">
                  <c:v>0.66666666666666663</c:v>
                </c:pt>
                <c:pt idx="61">
                  <c:v>0.69999999999999984</c:v>
                </c:pt>
                <c:pt idx="62">
                  <c:v>0.73333333333333339</c:v>
                </c:pt>
                <c:pt idx="63">
                  <c:v>0.76666666666666661</c:v>
                </c:pt>
                <c:pt idx="64">
                  <c:v>0.80000000000000016</c:v>
                </c:pt>
                <c:pt idx="65">
                  <c:v>0.83333333333333337</c:v>
                </c:pt>
                <c:pt idx="66">
                  <c:v>0.86666666666666659</c:v>
                </c:pt>
                <c:pt idx="67">
                  <c:v>0.9</c:v>
                </c:pt>
                <c:pt idx="68">
                  <c:v>0.93333333333333324</c:v>
                </c:pt>
                <c:pt idx="69">
                  <c:v>0.96666666666666679</c:v>
                </c:pt>
                <c:pt idx="70">
                  <c:v>1</c:v>
                </c:pt>
                <c:pt idx="71">
                  <c:v>0.96666666666666679</c:v>
                </c:pt>
                <c:pt idx="72">
                  <c:v>0.93333333333333324</c:v>
                </c:pt>
                <c:pt idx="73">
                  <c:v>0.9</c:v>
                </c:pt>
                <c:pt idx="74">
                  <c:v>0.86666666666666659</c:v>
                </c:pt>
                <c:pt idx="75">
                  <c:v>0.83333333333333337</c:v>
                </c:pt>
                <c:pt idx="76">
                  <c:v>0.80000000000000016</c:v>
                </c:pt>
                <c:pt idx="77">
                  <c:v>0.76666666666666661</c:v>
                </c:pt>
                <c:pt idx="78">
                  <c:v>0.73333333333333339</c:v>
                </c:pt>
                <c:pt idx="79">
                  <c:v>0.69999999999999984</c:v>
                </c:pt>
                <c:pt idx="80">
                  <c:v>0.66666666666666663</c:v>
                </c:pt>
                <c:pt idx="81">
                  <c:v>0.63333333333333341</c:v>
                </c:pt>
                <c:pt idx="82">
                  <c:v>0.6000000000000002</c:v>
                </c:pt>
                <c:pt idx="83">
                  <c:v>0.56666666666666643</c:v>
                </c:pt>
                <c:pt idx="84">
                  <c:v>0.53333333333333321</c:v>
                </c:pt>
                <c:pt idx="85">
                  <c:v>0.5</c:v>
                </c:pt>
                <c:pt idx="86">
                  <c:v>0.46666666666666679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0.33333333333333331</c:v>
                </c:pt>
                <c:pt idx="91">
                  <c:v>0.3000000000000001</c:v>
                </c:pt>
                <c:pt idx="92">
                  <c:v>0.26666666666666689</c:v>
                </c:pt>
                <c:pt idx="93">
                  <c:v>0.23333333333333309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6.666666666666643E-2</c:v>
                </c:pt>
                <c:pt idx="99">
                  <c:v>3.3333333333333215E-2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B70-4A86-9987-5582FC52540A}"/>
            </c:ext>
          </c:extLst>
        </c:ser>
        <c:ser>
          <c:idx val="1"/>
          <c:order val="1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(Цукамото!$M$3,Цукамото!$M$16)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(Цукамото!$M$7,Цукамото!$M$7)</c:f>
              <c:numCache>
                <c:formatCode>General</c:formatCode>
                <c:ptCount val="2"/>
                <c:pt idx="0">
                  <c:v>0.66666666666666663</c:v>
                </c:pt>
                <c:pt idx="1">
                  <c:v>0.66666666666666663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B70-4A86-9987-5582FC52540A}"/>
            </c:ext>
          </c:extLst>
        </c:ser>
        <c:ser>
          <c:idx val="2"/>
          <c:order val="2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(Цукамото!$M$3,Цукамото!$M$3)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(Цукамото!$M$19,Цукамото!$M$7)</c:f>
              <c:numCache>
                <c:formatCode>General</c:formatCode>
                <c:ptCount val="2"/>
                <c:pt idx="0">
                  <c:v>0</c:v>
                </c:pt>
                <c:pt idx="1">
                  <c:v>0.66666666666666663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B70-4A86-9987-5582FC52540A}"/>
            </c:ext>
          </c:extLst>
        </c:ser>
        <c:ser>
          <c:idx val="3"/>
          <c:order val="3"/>
          <c:tx>
            <c:v>Горизонталь_main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(Цукамото!$M$17,Цукамото!$M$16)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(Цукамото!$M$12,Цукамото!$M$12)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B70-4A86-9987-5582FC5254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841456"/>
        <c:axId val="44836176"/>
      </c:scatterChart>
      <c:valAx>
        <c:axId val="44841456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36176"/>
        <c:crosses val="autoZero"/>
        <c:crossBetween val="midCat"/>
        <c:majorUnit val="1"/>
      </c:valAx>
      <c:valAx>
        <c:axId val="4483617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41456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6519400000000002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Цукамото!$C$1</c:f>
              <c:strCache>
                <c:ptCount val="1"/>
                <c:pt idx="0">
                  <c:v>A2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Цукамото!$A$2:$A$202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Цукамото!$C$2:$C$202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19F-453E-AF05-4FEB3186057C}"/>
            </c:ext>
          </c:extLst>
        </c:ser>
        <c:ser>
          <c:idx val="1"/>
          <c:order val="1"/>
          <c:tx>
            <c:v>Вертикаль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(Цукамото!$M$2,Цукамото!$M$2)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(Цукамото!$M$19,Цукамото!$M$8)</c:f>
              <c:numCache>
                <c:formatCode>General</c:formatCode>
                <c:ptCount val="2"/>
                <c:pt idx="0">
                  <c:v>0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19F-453E-AF05-4FEB3186057C}"/>
            </c:ext>
          </c:extLst>
        </c:ser>
        <c:ser>
          <c:idx val="2"/>
          <c:order val="2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(Цукамото!$M$2,Цукамото!$M$16)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(Цукамото!$M$8,Цукамото!$M$8)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19F-453E-AF05-4FEB31860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731989999999999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Цукамото!$F$1</c:f>
              <c:strCache>
                <c:ptCount val="1"/>
                <c:pt idx="0">
                  <c:v>C1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Цукамото!$A$2:$A$202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Цукамото!$F$2:$F$202</c:f>
              <c:numCache>
                <c:formatCode>General</c:formatCode>
                <c:ptCount val="201"/>
                <c:pt idx="0">
                  <c:v>4.5397868702434395E-5</c:v>
                </c:pt>
                <c:pt idx="1">
                  <c:v>5.0172164683764205E-5</c:v>
                </c:pt>
                <c:pt idx="2">
                  <c:v>5.5448524722794907E-5</c:v>
                </c:pt>
                <c:pt idx="3">
                  <c:v>6.1279739616602481E-5</c:v>
                </c:pt>
                <c:pt idx="4">
                  <c:v>6.7724149619770231E-5</c:v>
                </c:pt>
                <c:pt idx="5">
                  <c:v>7.4846227510611229E-5</c:v>
                </c:pt>
                <c:pt idx="6">
                  <c:v>8.2717222851666389E-5</c:v>
                </c:pt>
                <c:pt idx="7">
                  <c:v>9.141587385216144E-5</c:v>
                </c:pt>
                <c:pt idx="8">
                  <c:v>1.0102919390777289E-4</c:v>
                </c:pt>
                <c:pt idx="9">
                  <c:v>1.1165334062956276E-4</c:v>
                </c:pt>
                <c:pt idx="10">
                  <c:v>1.2339457598623172E-4</c:v>
                </c:pt>
                <c:pt idx="11">
                  <c:v>1.3637032707949703E-4</c:v>
                </c:pt>
                <c:pt idx="12">
                  <c:v>1.5071035805975741E-4</c:v>
                </c:pt>
                <c:pt idx="13">
                  <c:v>1.6655806477733606E-4</c:v>
                </c:pt>
                <c:pt idx="14">
                  <c:v>1.84071904963424E-4</c:v>
                </c:pt>
                <c:pt idx="15">
                  <c:v>2.0342697805520653E-4</c:v>
                </c:pt>
                <c:pt idx="16">
                  <c:v>2.248167702332953E-4</c:v>
                </c:pt>
                <c:pt idx="17">
                  <c:v>2.4845508183933427E-4</c:v>
                </c:pt>
                <c:pt idx="18">
                  <c:v>2.7457815610133291E-4</c:v>
                </c:pt>
                <c:pt idx="19">
                  <c:v>3.0344703002891917E-4</c:v>
                </c:pt>
                <c:pt idx="20">
                  <c:v>3.3535013046647811E-4</c:v>
                </c:pt>
                <c:pt idx="21">
                  <c:v>3.7060614062639654E-4</c:v>
                </c:pt>
                <c:pt idx="22">
                  <c:v>4.0956716498605043E-4</c:v>
                </c:pt>
                <c:pt idx="23">
                  <c:v>4.5262222324053502E-4</c:v>
                </c:pt>
                <c:pt idx="24">
                  <c:v>5.0020110707956432E-4</c:v>
                </c:pt>
                <c:pt idx="25">
                  <c:v>5.5277863692359955E-4</c:v>
                </c:pt>
                <c:pt idx="26">
                  <c:v>6.1087935943440102E-4</c:v>
                </c:pt>
                <c:pt idx="27">
                  <c:v>6.7508273063283811E-4</c:v>
                </c:pt>
                <c:pt idx="28">
                  <c:v>7.4602883383669699E-4</c:v>
                </c:pt>
                <c:pt idx="29">
                  <c:v>8.2442468639829533E-4</c:v>
                </c:pt>
                <c:pt idx="30">
                  <c:v>9.1105119440064539E-4</c:v>
                </c:pt>
                <c:pt idx="31">
                  <c:v>1.0067708200856369E-3</c:v>
                </c:pt>
                <c:pt idx="32">
                  <c:v>1.1125360328603216E-3</c:v>
                </c:pt>
                <c:pt idx="33">
                  <c:v>1.2293986212774202E-3</c:v>
                </c:pt>
                <c:pt idx="34">
                  <c:v>1.3585199504289591E-3</c:v>
                </c:pt>
                <c:pt idx="35">
                  <c:v>1.5011822567369917E-3</c:v>
                </c:pt>
                <c:pt idx="36">
                  <c:v>1.6588010801744215E-3</c:v>
                </c:pt>
                <c:pt idx="37">
                  <c:v>1.8329389424928053E-3</c:v>
                </c:pt>
                <c:pt idx="38">
                  <c:v>2.0253203890498819E-3</c:v>
                </c:pt>
                <c:pt idx="39">
                  <c:v>2.2378485212763335E-3</c:v>
                </c:pt>
                <c:pt idx="40">
                  <c:v>2.4726231566347743E-3</c:v>
                </c:pt>
                <c:pt idx="41">
                  <c:v>2.7319607630110591E-3</c:v>
                </c:pt>
                <c:pt idx="42">
                  <c:v>3.0184163247084241E-3</c:v>
                </c:pt>
                <c:pt idx="43">
                  <c:v>3.3348073074133443E-3</c:v>
                </c:pt>
                <c:pt idx="44">
                  <c:v>3.684239899435989E-3</c:v>
                </c:pt>
                <c:pt idx="45">
                  <c:v>4.0701377158961277E-3</c:v>
                </c:pt>
                <c:pt idx="46">
                  <c:v>4.4962731609411782E-3</c:v>
                </c:pt>
                <c:pt idx="47">
                  <c:v>4.9668016500569612E-3</c:v>
                </c:pt>
                <c:pt idx="48">
                  <c:v>5.4862988994504036E-3</c:v>
                </c:pt>
                <c:pt idx="49">
                  <c:v>6.0598014915841155E-3</c:v>
                </c:pt>
                <c:pt idx="50">
                  <c:v>6.6928509242848554E-3</c:v>
                </c:pt>
                <c:pt idx="51">
                  <c:v>7.3915413442819707E-3</c:v>
                </c:pt>
                <c:pt idx="52">
                  <c:v>8.1625711531598966E-3</c:v>
                </c:pt>
                <c:pt idx="53">
                  <c:v>9.0132986528478221E-3</c:v>
                </c:pt>
                <c:pt idx="54">
                  <c:v>9.9518018669043241E-3</c:v>
                </c:pt>
                <c:pt idx="55">
                  <c:v>1.098694263059318E-2</c:v>
                </c:pt>
                <c:pt idx="56">
                  <c:v>1.2128434984274237E-2</c:v>
                </c:pt>
                <c:pt idx="57">
                  <c:v>1.3386917827664779E-2</c:v>
                </c:pt>
                <c:pt idx="58">
                  <c:v>1.4774031693273055E-2</c:v>
                </c:pt>
                <c:pt idx="59">
                  <c:v>1.6302499371440946E-2</c:v>
                </c:pt>
                <c:pt idx="60">
                  <c:v>1.7986209962091559E-2</c:v>
                </c:pt>
                <c:pt idx="61">
                  <c:v>1.9840305734077503E-2</c:v>
                </c:pt>
                <c:pt idx="62">
                  <c:v>2.1881270936130476E-2</c:v>
                </c:pt>
                <c:pt idx="63">
                  <c:v>2.4127021417669196E-2</c:v>
                </c:pt>
                <c:pt idx="64">
                  <c:v>2.6596993576865863E-2</c:v>
                </c:pt>
                <c:pt idx="65">
                  <c:v>2.9312230751356319E-2</c:v>
                </c:pt>
                <c:pt idx="66">
                  <c:v>3.2295464698450495E-2</c:v>
                </c:pt>
                <c:pt idx="67">
                  <c:v>3.5571189272636181E-2</c:v>
                </c:pt>
                <c:pt idx="68">
                  <c:v>3.9165722796764356E-2</c:v>
                </c:pt>
                <c:pt idx="69">
                  <c:v>4.3107254941086137E-2</c:v>
                </c:pt>
                <c:pt idx="70">
                  <c:v>4.7425873177566781E-2</c:v>
                </c:pt>
                <c:pt idx="71">
                  <c:v>5.2153563078417717E-2</c:v>
                </c:pt>
                <c:pt idx="72">
                  <c:v>5.7324175898868755E-2</c:v>
                </c:pt>
                <c:pt idx="73">
                  <c:v>6.2973356056996485E-2</c:v>
                </c:pt>
                <c:pt idx="74">
                  <c:v>6.9138420343346843E-2</c:v>
                </c:pt>
                <c:pt idx="75">
                  <c:v>7.5858180021243546E-2</c:v>
                </c:pt>
                <c:pt idx="76">
                  <c:v>8.3172696493922352E-2</c:v>
                </c:pt>
                <c:pt idx="77">
                  <c:v>9.112296101485616E-2</c:v>
                </c:pt>
                <c:pt idx="78">
                  <c:v>9.9750489119685135E-2</c:v>
                </c:pt>
                <c:pt idx="79">
                  <c:v>0.10909682119561298</c:v>
                </c:pt>
                <c:pt idx="80">
                  <c:v>0.11920292202211755</c:v>
                </c:pt>
                <c:pt idx="81">
                  <c:v>0.1301084743629978</c:v>
                </c:pt>
                <c:pt idx="82">
                  <c:v>0.14185106490048771</c:v>
                </c:pt>
                <c:pt idx="83">
                  <c:v>0.15446526508353481</c:v>
                </c:pt>
                <c:pt idx="84">
                  <c:v>0.16798161486607557</c:v>
                </c:pt>
                <c:pt idx="85">
                  <c:v>0.18242552380635635</c:v>
                </c:pt>
                <c:pt idx="86">
                  <c:v>0.1978161114414182</c:v>
                </c:pt>
                <c:pt idx="87">
                  <c:v>0.21416501695744131</c:v>
                </c:pt>
                <c:pt idx="88">
                  <c:v>0.23147521650098246</c:v>
                </c:pt>
                <c:pt idx="89">
                  <c:v>0.24973989440488245</c:v>
                </c:pt>
                <c:pt idx="90">
                  <c:v>0.2689414213699951</c:v>
                </c:pt>
                <c:pt idx="91">
                  <c:v>0.28905049737499594</c:v>
                </c:pt>
                <c:pt idx="92">
                  <c:v>0.31002551887238738</c:v>
                </c:pt>
                <c:pt idx="93">
                  <c:v>0.33181222783183401</c:v>
                </c:pt>
                <c:pt idx="94">
                  <c:v>0.35434369377420466</c:v>
                </c:pt>
                <c:pt idx="95">
                  <c:v>0.37754066879814541</c:v>
                </c:pt>
                <c:pt idx="96">
                  <c:v>0.40131233988754794</c:v>
                </c:pt>
                <c:pt idx="97">
                  <c:v>0.42555748318834086</c:v>
                </c:pt>
                <c:pt idx="98">
                  <c:v>0.45016600268752233</c:v>
                </c:pt>
                <c:pt idx="99">
                  <c:v>0.4750208125210601</c:v>
                </c:pt>
                <c:pt idx="100">
                  <c:v>0.5</c:v>
                </c:pt>
                <c:pt idx="101">
                  <c:v>0.5249791874789399</c:v>
                </c:pt>
                <c:pt idx="102">
                  <c:v>0.54983399731247773</c:v>
                </c:pt>
                <c:pt idx="103">
                  <c:v>0.57444251681165914</c:v>
                </c:pt>
                <c:pt idx="104">
                  <c:v>0.59868766011245211</c:v>
                </c:pt>
                <c:pt idx="105">
                  <c:v>0.62245933120185459</c:v>
                </c:pt>
                <c:pt idx="106">
                  <c:v>0.6456563062257954</c:v>
                </c:pt>
                <c:pt idx="107">
                  <c:v>0.66818777216816594</c:v>
                </c:pt>
                <c:pt idx="108">
                  <c:v>0.68997448112761262</c:v>
                </c:pt>
                <c:pt idx="109">
                  <c:v>0.710949502625004</c:v>
                </c:pt>
                <c:pt idx="110">
                  <c:v>0.7310585786300049</c:v>
                </c:pt>
                <c:pt idx="111">
                  <c:v>0.75026010559511747</c:v>
                </c:pt>
                <c:pt idx="112">
                  <c:v>0.76852478349901754</c:v>
                </c:pt>
                <c:pt idx="113">
                  <c:v>0.78583498304255861</c:v>
                </c:pt>
                <c:pt idx="114">
                  <c:v>0.8021838885585818</c:v>
                </c:pt>
                <c:pt idx="115">
                  <c:v>0.81757447619364365</c:v>
                </c:pt>
                <c:pt idx="116">
                  <c:v>0.83201838513392445</c:v>
                </c:pt>
                <c:pt idx="117">
                  <c:v>0.84553473491646525</c:v>
                </c:pt>
                <c:pt idx="118">
                  <c:v>0.85814893509951229</c:v>
                </c:pt>
                <c:pt idx="119">
                  <c:v>0.86989152563700212</c:v>
                </c:pt>
                <c:pt idx="120">
                  <c:v>0.88079707797788231</c:v>
                </c:pt>
                <c:pt idx="121">
                  <c:v>0.89090317880438707</c:v>
                </c:pt>
                <c:pt idx="122">
                  <c:v>0.9002495108803148</c:v>
                </c:pt>
                <c:pt idx="123">
                  <c:v>0.90887703898514394</c:v>
                </c:pt>
                <c:pt idx="124">
                  <c:v>0.91682730350607766</c:v>
                </c:pt>
                <c:pt idx="125">
                  <c:v>0.92414181997875655</c:v>
                </c:pt>
                <c:pt idx="126">
                  <c:v>0.93086157965665306</c:v>
                </c:pt>
                <c:pt idx="127">
                  <c:v>0.9370266439430035</c:v>
                </c:pt>
                <c:pt idx="128">
                  <c:v>0.94267582410113127</c:v>
                </c:pt>
                <c:pt idx="129">
                  <c:v>0.94784643692158232</c:v>
                </c:pt>
                <c:pt idx="130">
                  <c:v>0.95257412682243336</c:v>
                </c:pt>
                <c:pt idx="131">
                  <c:v>0.95689274505891386</c:v>
                </c:pt>
                <c:pt idx="132">
                  <c:v>0.96083427720323566</c:v>
                </c:pt>
                <c:pt idx="133">
                  <c:v>0.96442881072736386</c:v>
                </c:pt>
                <c:pt idx="134">
                  <c:v>0.96770453530154954</c:v>
                </c:pt>
                <c:pt idx="135">
                  <c:v>0.97068776924864364</c:v>
                </c:pt>
                <c:pt idx="136">
                  <c:v>0.97340300642313404</c:v>
                </c:pt>
                <c:pt idx="137">
                  <c:v>0.9758729785823308</c:v>
                </c:pt>
                <c:pt idx="138">
                  <c:v>0.97811872906386943</c:v>
                </c:pt>
                <c:pt idx="139">
                  <c:v>0.98015969426592253</c:v>
                </c:pt>
                <c:pt idx="140">
                  <c:v>0.98201379003790845</c:v>
                </c:pt>
                <c:pt idx="141">
                  <c:v>0.9836975006285591</c:v>
                </c:pt>
                <c:pt idx="142">
                  <c:v>0.98522596830672693</c:v>
                </c:pt>
                <c:pt idx="143">
                  <c:v>0.98661308217233512</c:v>
                </c:pt>
                <c:pt idx="144">
                  <c:v>0.98787156501572571</c:v>
                </c:pt>
                <c:pt idx="145">
                  <c:v>0.98901305736940681</c:v>
                </c:pt>
                <c:pt idx="146">
                  <c:v>0.99004819813309575</c:v>
                </c:pt>
                <c:pt idx="147">
                  <c:v>0.99098670134715205</c:v>
                </c:pt>
                <c:pt idx="148">
                  <c:v>0.99183742884684012</c:v>
                </c:pt>
                <c:pt idx="149">
                  <c:v>0.99260845865571812</c:v>
                </c:pt>
                <c:pt idx="150">
                  <c:v>0.99330714907571527</c:v>
                </c:pt>
                <c:pt idx="151">
                  <c:v>0.99394019850841575</c:v>
                </c:pt>
                <c:pt idx="152">
                  <c:v>0.99451370110054949</c:v>
                </c:pt>
                <c:pt idx="153">
                  <c:v>0.99503319834994297</c:v>
                </c:pt>
                <c:pt idx="154">
                  <c:v>0.99550372683905886</c:v>
                </c:pt>
                <c:pt idx="155">
                  <c:v>0.99592986228410396</c:v>
                </c:pt>
                <c:pt idx="156">
                  <c:v>0.99631576010056411</c:v>
                </c:pt>
                <c:pt idx="157">
                  <c:v>0.99666519269258669</c:v>
                </c:pt>
                <c:pt idx="158">
                  <c:v>0.99698158367529166</c:v>
                </c:pt>
                <c:pt idx="159">
                  <c:v>0.99726803923698903</c:v>
                </c:pt>
                <c:pt idx="160">
                  <c:v>0.99752737684336534</c:v>
                </c:pt>
                <c:pt idx="161">
                  <c:v>0.9977621514787236</c:v>
                </c:pt>
                <c:pt idx="162">
                  <c:v>0.9979746796109501</c:v>
                </c:pt>
                <c:pt idx="163">
                  <c:v>0.99816706105750719</c:v>
                </c:pt>
                <c:pt idx="164">
                  <c:v>0.99834119891982553</c:v>
                </c:pt>
                <c:pt idx="165">
                  <c:v>0.99849881774326299</c:v>
                </c:pt>
                <c:pt idx="166">
                  <c:v>0.9986414800495711</c:v>
                </c:pt>
                <c:pt idx="167">
                  <c:v>0.99877060137872264</c:v>
                </c:pt>
                <c:pt idx="168">
                  <c:v>0.99888746396713979</c:v>
                </c:pt>
                <c:pt idx="169">
                  <c:v>0.9989932291799144</c:v>
                </c:pt>
                <c:pt idx="170">
                  <c:v>0.9990889488055994</c:v>
                </c:pt>
                <c:pt idx="171">
                  <c:v>0.99917557531360168</c:v>
                </c:pt>
                <c:pt idx="172">
                  <c:v>0.99925397116616332</c:v>
                </c:pt>
                <c:pt idx="173">
                  <c:v>0.99932491726936723</c:v>
                </c:pt>
                <c:pt idx="174">
                  <c:v>0.99938912064056562</c:v>
                </c:pt>
                <c:pt idx="175">
                  <c:v>0.9994472213630764</c:v>
                </c:pt>
                <c:pt idx="176">
                  <c:v>0.99949979889292051</c:v>
                </c:pt>
                <c:pt idx="177">
                  <c:v>0.9995473777767595</c:v>
                </c:pt>
                <c:pt idx="178">
                  <c:v>0.99959043283501392</c:v>
                </c:pt>
                <c:pt idx="179">
                  <c:v>0.99962939385937355</c:v>
                </c:pt>
                <c:pt idx="180">
                  <c:v>0.99966464986953363</c:v>
                </c:pt>
                <c:pt idx="181">
                  <c:v>0.99969655296997117</c:v>
                </c:pt>
                <c:pt idx="182">
                  <c:v>0.99972542184389857</c:v>
                </c:pt>
                <c:pt idx="183">
                  <c:v>0.99975154491816054</c:v>
                </c:pt>
                <c:pt idx="184">
                  <c:v>0.99977518322976666</c:v>
                </c:pt>
                <c:pt idx="185">
                  <c:v>0.9997965730219448</c:v>
                </c:pt>
                <c:pt idx="186">
                  <c:v>0.99981592809503661</c:v>
                </c:pt>
                <c:pt idx="187">
                  <c:v>0.99983344193522272</c:v>
                </c:pt>
                <c:pt idx="188">
                  <c:v>0.99984928964194031</c:v>
                </c:pt>
                <c:pt idx="189">
                  <c:v>0.99986362967292042</c:v>
                </c:pt>
                <c:pt idx="190">
                  <c:v>0.99987660542401369</c:v>
                </c:pt>
                <c:pt idx="191">
                  <c:v>0.99988834665937043</c:v>
                </c:pt>
                <c:pt idx="192">
                  <c:v>0.99989897080609225</c:v>
                </c:pt>
                <c:pt idx="193">
                  <c:v>0.9999085841261478</c:v>
                </c:pt>
                <c:pt idx="194">
                  <c:v>0.99991728277714842</c:v>
                </c:pt>
                <c:pt idx="195">
                  <c:v>0.99992515377248947</c:v>
                </c:pt>
                <c:pt idx="196">
                  <c:v>0.99993227585038036</c:v>
                </c:pt>
                <c:pt idx="197">
                  <c:v>0.99993872026038333</c:v>
                </c:pt>
                <c:pt idx="198">
                  <c:v>0.99994455147527717</c:v>
                </c:pt>
                <c:pt idx="199">
                  <c:v>0.99994982783531616</c:v>
                </c:pt>
                <c:pt idx="200">
                  <c:v>0.99995460213129761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0ED-4F59-87DD-AB3E5D3408B7}"/>
            </c:ext>
          </c:extLst>
        </c:ser>
        <c:ser>
          <c:idx val="1"/>
          <c:order val="1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(Цукамото!$M$17,Цукамото!$M$22)</c:f>
              <c:numCache>
                <c:formatCode>General</c:formatCode>
                <c:ptCount val="2"/>
                <c:pt idx="0">
                  <c:v>0</c:v>
                </c:pt>
                <c:pt idx="1">
                  <c:v>9.7123179275482183</c:v>
                </c:pt>
              </c:numCache>
            </c:numRef>
          </c:xVal>
          <c:yVal>
            <c:numRef>
              <c:f>(Цукамото!$M$12,Цукамото!$M$12)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0ED-4F59-87DD-AB3E5D3408B7}"/>
            </c:ext>
          </c:extLst>
        </c:ser>
        <c:ser>
          <c:idx val="2"/>
          <c:order val="2"/>
          <c:tx>
            <c:v>Вертикаль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(Цукамото!$M$22,Цукамото!$M$22)</c:f>
              <c:numCache>
                <c:formatCode>General</c:formatCode>
                <c:ptCount val="2"/>
                <c:pt idx="0">
                  <c:v>9.7123179275482183</c:v>
                </c:pt>
                <c:pt idx="1">
                  <c:v>9.7123179275482183</c:v>
                </c:pt>
              </c:numCache>
            </c:numRef>
          </c:xVal>
          <c:yVal>
            <c:numRef>
              <c:f>(Цукамото!$M$19,Цукамото!$M$12)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0ED-4F59-87DD-AB3E5D340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Цукамото!$E$1</c:f>
              <c:strCache>
                <c:ptCount val="1"/>
                <c:pt idx="0">
                  <c:v>B2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Цукамото!$A$2:$A$202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Цукамото!$E$2:$E$202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0.42955735821073909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0.48675225595997168</c:v>
                </c:pt>
                <c:pt idx="73">
                  <c:v>0.50141935103294044</c:v>
                </c:pt>
                <c:pt idx="74">
                  <c:v>0.51620567394549643</c:v>
                </c:pt>
                <c:pt idx="75">
                  <c:v>0.53109599103534522</c:v>
                </c:pt>
                <c:pt idx="76">
                  <c:v>0.5460744266397094</c:v>
                </c:pt>
                <c:pt idx="77">
                  <c:v>0.56112448482017441</c:v>
                </c:pt>
                <c:pt idx="78">
                  <c:v>0.57622907367179987</c:v>
                </c:pt>
                <c:pt idx="79">
                  <c:v>0.59137053219698121</c:v>
                </c:pt>
                <c:pt idx="80">
                  <c:v>0.60653065971263342</c:v>
                </c:pt>
                <c:pt idx="81">
                  <c:v>0.62169074774719313</c:v>
                </c:pt>
                <c:pt idx="82">
                  <c:v>0.63683161437174307</c:v>
                </c:pt>
                <c:pt idx="83">
                  <c:v>0.65193364089734551</c:v>
                </c:pt>
                <c:pt idx="84">
                  <c:v>0.66697681085847449</c:v>
                </c:pt>
                <c:pt idx="85">
                  <c:v>0.68194075119034814</c:v>
                </c:pt>
                <c:pt idx="86">
                  <c:v>0.6968047754960347</c:v>
                </c:pt>
                <c:pt idx="87">
                  <c:v>0.71154792928753663</c:v>
                </c:pt>
                <c:pt idx="88">
                  <c:v>0.72614903707369105</c:v>
                </c:pt>
                <c:pt idx="89">
                  <c:v>0.74058675115675188</c:v>
                </c:pt>
                <c:pt idx="90">
                  <c:v>0.75483960198900735</c:v>
                </c:pt>
                <c:pt idx="91">
                  <c:v>0.7688860499307919</c:v>
                </c:pt>
                <c:pt idx="92">
                  <c:v>0.78270453824186803</c:v>
                </c:pt>
                <c:pt idx="93">
                  <c:v>0.79627354712941945</c:v>
                </c:pt>
                <c:pt idx="94">
                  <c:v>0.809571648667887</c:v>
                </c:pt>
                <c:pt idx="95">
                  <c:v>0.82257756239866464</c:v>
                </c:pt>
                <c:pt idx="96">
                  <c:v>0.835270211411272</c:v>
                </c:pt>
                <c:pt idx="97">
                  <c:v>0.84762877870213571</c:v>
                </c:pt>
                <c:pt idx="98">
                  <c:v>0.85963276360254226</c:v>
                </c:pt>
                <c:pt idx="99">
                  <c:v>0.87126203806373947</c:v>
                </c:pt>
                <c:pt idx="100">
                  <c:v>0.88249690258459546</c:v>
                </c:pt>
                <c:pt idx="101">
                  <c:v>0.89331814156568246</c:v>
                </c:pt>
                <c:pt idx="102">
                  <c:v>0.90370707787319604</c:v>
                </c:pt>
                <c:pt idx="103">
                  <c:v>0.91364562639672897</c:v>
                </c:pt>
                <c:pt idx="104">
                  <c:v>0.92311634638663587</c:v>
                </c:pt>
                <c:pt idx="105">
                  <c:v>0.93210249235952758</c:v>
                </c:pt>
                <c:pt idx="106">
                  <c:v>0.94058806336434209</c:v>
                </c:pt>
                <c:pt idx="107">
                  <c:v>0.94855785040642293</c:v>
                </c:pt>
                <c:pt idx="108">
                  <c:v>0.95599748183309996</c:v>
                </c:pt>
                <c:pt idx="109">
                  <c:v>0.96289346649136276</c:v>
                </c:pt>
                <c:pt idx="110">
                  <c:v>0.96923323447634413</c:v>
                </c:pt>
                <c:pt idx="111">
                  <c:v>0.97500517529841779</c:v>
                </c:pt>
                <c:pt idx="112">
                  <c:v>0.98019867330675525</c:v>
                </c:pt>
                <c:pt idx="113">
                  <c:v>0.98480414021809548</c:v>
                </c:pt>
                <c:pt idx="114">
                  <c:v>0.98881304461123309</c:v>
                </c:pt>
                <c:pt idx="115">
                  <c:v>0.99221793826024351</c:v>
                </c:pt>
                <c:pt idx="116">
                  <c:v>0.99501247919268232</c:v>
                </c:pt>
                <c:pt idx="117">
                  <c:v>0.99719145137284493</c:v>
                </c:pt>
                <c:pt idx="118">
                  <c:v>0.99875078092458092</c:v>
                </c:pt>
                <c:pt idx="119">
                  <c:v>0.99968754882303912</c:v>
                </c:pt>
                <c:pt idx="120">
                  <c:v>1</c:v>
                </c:pt>
                <c:pt idx="121">
                  <c:v>0.99968754882303912</c:v>
                </c:pt>
                <c:pt idx="122">
                  <c:v>0.99875078092458092</c:v>
                </c:pt>
                <c:pt idx="123">
                  <c:v>0.99719145137284493</c:v>
                </c:pt>
                <c:pt idx="124">
                  <c:v>0.99501247919268232</c:v>
                </c:pt>
                <c:pt idx="125">
                  <c:v>0.99221793826024351</c:v>
                </c:pt>
                <c:pt idx="126">
                  <c:v>0.98881304461123309</c:v>
                </c:pt>
                <c:pt idx="127">
                  <c:v>0.98480414021809548</c:v>
                </c:pt>
                <c:pt idx="128">
                  <c:v>0.98019867330675525</c:v>
                </c:pt>
                <c:pt idx="129">
                  <c:v>0.97500517529841779</c:v>
                </c:pt>
                <c:pt idx="130">
                  <c:v>0.96923323447634413</c:v>
                </c:pt>
                <c:pt idx="131">
                  <c:v>0.96289346649136276</c:v>
                </c:pt>
                <c:pt idx="132">
                  <c:v>0.95599748183309996</c:v>
                </c:pt>
                <c:pt idx="133">
                  <c:v>0.94855785040642293</c:v>
                </c:pt>
                <c:pt idx="134">
                  <c:v>0.94058806336434209</c:v>
                </c:pt>
                <c:pt idx="135">
                  <c:v>0.93210249235952758</c:v>
                </c:pt>
                <c:pt idx="136">
                  <c:v>0.92311634638663587</c:v>
                </c:pt>
                <c:pt idx="137">
                  <c:v>0.91364562639672897</c:v>
                </c:pt>
                <c:pt idx="138">
                  <c:v>0.90370707787319604</c:v>
                </c:pt>
                <c:pt idx="139">
                  <c:v>0.89331814156568246</c:v>
                </c:pt>
                <c:pt idx="140">
                  <c:v>0.88249690258459546</c:v>
                </c:pt>
                <c:pt idx="141">
                  <c:v>0.87126203806373947</c:v>
                </c:pt>
                <c:pt idx="142">
                  <c:v>0.85963276360254226</c:v>
                </c:pt>
                <c:pt idx="143">
                  <c:v>0.84762877870213571</c:v>
                </c:pt>
                <c:pt idx="144">
                  <c:v>0.835270211411272</c:v>
                </c:pt>
                <c:pt idx="145">
                  <c:v>0.82257756239866464</c:v>
                </c:pt>
                <c:pt idx="146">
                  <c:v>0.809571648667887</c:v>
                </c:pt>
                <c:pt idx="147">
                  <c:v>0.79627354712941945</c:v>
                </c:pt>
                <c:pt idx="148">
                  <c:v>0.78270453824186803</c:v>
                </c:pt>
                <c:pt idx="149">
                  <c:v>0.7688860499307919</c:v>
                </c:pt>
                <c:pt idx="150">
                  <c:v>0.75483960198900735</c:v>
                </c:pt>
                <c:pt idx="151">
                  <c:v>0.74058675115675188</c:v>
                </c:pt>
                <c:pt idx="152">
                  <c:v>0.72614903707369105</c:v>
                </c:pt>
                <c:pt idx="153">
                  <c:v>0.71154792928753663</c:v>
                </c:pt>
                <c:pt idx="154">
                  <c:v>0.6968047754960347</c:v>
                </c:pt>
                <c:pt idx="155">
                  <c:v>0.68194075119034814</c:v>
                </c:pt>
                <c:pt idx="156">
                  <c:v>0.66697681085847449</c:v>
                </c:pt>
                <c:pt idx="157">
                  <c:v>0.65193364089734551</c:v>
                </c:pt>
                <c:pt idx="158">
                  <c:v>0.63683161437174307</c:v>
                </c:pt>
                <c:pt idx="159">
                  <c:v>0.62169074774719313</c:v>
                </c:pt>
                <c:pt idx="160">
                  <c:v>0.60653065971263342</c:v>
                </c:pt>
                <c:pt idx="161">
                  <c:v>0.59137053219698088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0.54607442663970962</c:v>
                </c:pt>
                <c:pt idx="165">
                  <c:v>0.53109599103534522</c:v>
                </c:pt>
                <c:pt idx="166">
                  <c:v>0.5162056739454961</c:v>
                </c:pt>
                <c:pt idx="167">
                  <c:v>0.50141935103294055</c:v>
                </c:pt>
                <c:pt idx="168">
                  <c:v>0.48675225595997157</c:v>
                </c:pt>
                <c:pt idx="169">
                  <c:v>0.47221896125565399</c:v>
                </c:pt>
                <c:pt idx="170">
                  <c:v>0.45783336177161427</c:v>
                </c:pt>
                <c:pt idx="171">
                  <c:v>0.44360866071177157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0.32465246735834974</c:v>
                </c:pt>
                <c:pt idx="181">
                  <c:v>0.31260573969965522</c:v>
                </c:pt>
                <c:pt idx="182">
                  <c:v>0.30081795435727565</c:v>
                </c:pt>
                <c:pt idx="183">
                  <c:v>0.28929379949956158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0.25634015141507349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0.22586619783851461</c:v>
                </c:pt>
                <c:pt idx="190">
                  <c:v>0.21626516682988731</c:v>
                </c:pt>
                <c:pt idx="191">
                  <c:v>0.20694287292767749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0.18063985161889409</c:v>
                </c:pt>
                <c:pt idx="195">
                  <c:v>0.17242162389375282</c:v>
                </c:pt>
                <c:pt idx="196">
                  <c:v>0.16447445657715479</c:v>
                </c:pt>
                <c:pt idx="197">
                  <c:v>0.15679555808603976</c:v>
                </c:pt>
                <c:pt idx="198">
                  <c:v>0.14938177525041799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576-4247-9B95-20B87FC5AD43}"/>
            </c:ext>
          </c:extLst>
        </c:ser>
        <c:ser>
          <c:idx val="1"/>
          <c:order val="1"/>
          <c:tx>
            <c:v>Горизонт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(Цукамото!$M$3,Цукамото!$M$16)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(Цукамото!$M$9,Цукамото!$M$9)</c:f>
              <c:numCache>
                <c:formatCode>General</c:formatCode>
                <c:ptCount val="2"/>
                <c:pt idx="0">
                  <c:v>0.32465246735834974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576-4247-9B95-20B87FC5AD43}"/>
            </c:ext>
          </c:extLst>
        </c:ser>
        <c:ser>
          <c:idx val="2"/>
          <c:order val="2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(Цукамото!$M$3,Цукамото!$M$3)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(Цукамото!$M$19,Цукамото!$M$9)</c:f>
              <c:numCache>
                <c:formatCode>General</c:formatCode>
                <c:ptCount val="2"/>
                <c:pt idx="0">
                  <c:v>0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576-4247-9B95-20B87FC5A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801104"/>
        <c:axId val="221801584"/>
      </c:scatterChart>
      <c:valAx>
        <c:axId val="221801104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584"/>
        <c:crosses val="autoZero"/>
        <c:crossBetween val="midCat"/>
        <c:majorUnit val="1"/>
      </c:valAx>
      <c:valAx>
        <c:axId val="221801584"/>
        <c:scaling>
          <c:orientation val="minMax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104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2.9423000000000001E-2"/>
          <c:w val="0.921763"/>
          <c:h val="0.88537900000000003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Цукамото!$G$1</c:f>
              <c:strCache>
                <c:ptCount val="1"/>
                <c:pt idx="0">
                  <c:v>C2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Цукамото!$A$2:$A$202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Цукамото!$G$2:$G$202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1.9999999999999855E-4</c:v>
                </c:pt>
                <c:pt idx="52">
                  <c:v>8.0000000000000145E-4</c:v>
                </c:pt>
                <c:pt idx="53">
                  <c:v>1.7999999999999978E-3</c:v>
                </c:pt>
                <c:pt idx="54">
                  <c:v>3.2000000000000058E-3</c:v>
                </c:pt>
                <c:pt idx="55">
                  <c:v>5.000000000000001E-3</c:v>
                </c:pt>
                <c:pt idx="56">
                  <c:v>7.1999999999999911E-3</c:v>
                </c:pt>
                <c:pt idx="57">
                  <c:v>9.8000000000000049E-3</c:v>
                </c:pt>
                <c:pt idx="58">
                  <c:v>1.2799999999999995E-2</c:v>
                </c:pt>
                <c:pt idx="59">
                  <c:v>1.6200000000000013E-2</c:v>
                </c:pt>
                <c:pt idx="60">
                  <c:v>2.0000000000000004E-2</c:v>
                </c:pt>
                <c:pt idx="61">
                  <c:v>2.4199999999999982E-2</c:v>
                </c:pt>
                <c:pt idx="62">
                  <c:v>2.880000000000001E-2</c:v>
                </c:pt>
                <c:pt idx="63">
                  <c:v>3.379999999999999E-2</c:v>
                </c:pt>
                <c:pt idx="64">
                  <c:v>3.920000000000002E-2</c:v>
                </c:pt>
                <c:pt idx="65">
                  <c:v>4.4999999999999998E-2</c:v>
                </c:pt>
                <c:pt idx="66">
                  <c:v>5.1199999999999982E-2</c:v>
                </c:pt>
                <c:pt idx="67">
                  <c:v>5.7800000000000011E-2</c:v>
                </c:pt>
                <c:pt idx="68">
                  <c:v>6.4799999999999996E-2</c:v>
                </c:pt>
                <c:pt idx="69">
                  <c:v>7.2200000000000028E-2</c:v>
                </c:pt>
                <c:pt idx="70">
                  <c:v>8.0000000000000016E-2</c:v>
                </c:pt>
                <c:pt idx="71">
                  <c:v>8.8199999999999973E-2</c:v>
                </c:pt>
                <c:pt idx="72">
                  <c:v>9.6800000000000025E-2</c:v>
                </c:pt>
                <c:pt idx="73">
                  <c:v>0.10579999999999998</c:v>
                </c:pt>
                <c:pt idx="74">
                  <c:v>0.11520000000000004</c:v>
                </c:pt>
                <c:pt idx="75">
                  <c:v>0.125</c:v>
                </c:pt>
                <c:pt idx="76">
                  <c:v>0.13519999999999996</c:v>
                </c:pt>
                <c:pt idx="77">
                  <c:v>0.14580000000000001</c:v>
                </c:pt>
                <c:pt idx="78">
                  <c:v>0.15679999999999997</c:v>
                </c:pt>
                <c:pt idx="79">
                  <c:v>0.16820000000000004</c:v>
                </c:pt>
                <c:pt idx="80">
                  <c:v>0.18</c:v>
                </c:pt>
                <c:pt idx="81">
                  <c:v>0.19219999999999993</c:v>
                </c:pt>
                <c:pt idx="82">
                  <c:v>0.20479999999999993</c:v>
                </c:pt>
                <c:pt idx="83">
                  <c:v>0.2178000000000001</c:v>
                </c:pt>
                <c:pt idx="84">
                  <c:v>0.23120000000000004</c:v>
                </c:pt>
                <c:pt idx="85">
                  <c:v>0.24499999999999997</c:v>
                </c:pt>
                <c:pt idx="86">
                  <c:v>0.25919999999999999</c:v>
                </c:pt>
                <c:pt idx="87">
                  <c:v>0.27379999999999993</c:v>
                </c:pt>
                <c:pt idx="88">
                  <c:v>0.28880000000000011</c:v>
                </c:pt>
                <c:pt idx="89">
                  <c:v>0.30420000000000003</c:v>
                </c:pt>
                <c:pt idx="90">
                  <c:v>0.32000000000000006</c:v>
                </c:pt>
                <c:pt idx="91">
                  <c:v>0.33619999999999994</c:v>
                </c:pt>
                <c:pt idx="92">
                  <c:v>0.35279999999999989</c:v>
                </c:pt>
                <c:pt idx="93">
                  <c:v>0.36980000000000007</c:v>
                </c:pt>
                <c:pt idx="94">
                  <c:v>0.3872000000000001</c:v>
                </c:pt>
                <c:pt idx="95">
                  <c:v>0.40500000000000003</c:v>
                </c:pt>
                <c:pt idx="96">
                  <c:v>0.42319999999999991</c:v>
                </c:pt>
                <c:pt idx="97">
                  <c:v>0.44179999999999986</c:v>
                </c:pt>
                <c:pt idx="98">
                  <c:v>0.46080000000000015</c:v>
                </c:pt>
                <c:pt idx="99">
                  <c:v>0.48020000000000007</c:v>
                </c:pt>
                <c:pt idx="100">
                  <c:v>0.5</c:v>
                </c:pt>
                <c:pt idx="101">
                  <c:v>0.51979999999999993</c:v>
                </c:pt>
                <c:pt idx="102">
                  <c:v>0.5391999999999999</c:v>
                </c:pt>
                <c:pt idx="103">
                  <c:v>0.55820000000000014</c:v>
                </c:pt>
                <c:pt idx="104">
                  <c:v>0.57680000000000009</c:v>
                </c:pt>
                <c:pt idx="105">
                  <c:v>0.59499999999999997</c:v>
                </c:pt>
                <c:pt idx="106">
                  <c:v>0.6127999999999999</c:v>
                </c:pt>
                <c:pt idx="107">
                  <c:v>0.63019999999999987</c:v>
                </c:pt>
                <c:pt idx="108">
                  <c:v>0.64720000000000011</c:v>
                </c:pt>
                <c:pt idx="109">
                  <c:v>0.66380000000000006</c:v>
                </c:pt>
                <c:pt idx="110">
                  <c:v>0.67999999999999994</c:v>
                </c:pt>
                <c:pt idx="111">
                  <c:v>0.69579999999999997</c:v>
                </c:pt>
                <c:pt idx="112">
                  <c:v>0.71119999999999983</c:v>
                </c:pt>
                <c:pt idx="113">
                  <c:v>0.72620000000000007</c:v>
                </c:pt>
                <c:pt idx="114">
                  <c:v>0.74080000000000001</c:v>
                </c:pt>
                <c:pt idx="115">
                  <c:v>0.755</c:v>
                </c:pt>
                <c:pt idx="116">
                  <c:v>0.76879999999999993</c:v>
                </c:pt>
                <c:pt idx="117">
                  <c:v>0.7821999999999999</c:v>
                </c:pt>
                <c:pt idx="118">
                  <c:v>0.79520000000000013</c:v>
                </c:pt>
                <c:pt idx="119">
                  <c:v>0.80780000000000007</c:v>
                </c:pt>
                <c:pt idx="120">
                  <c:v>0.82000000000000006</c:v>
                </c:pt>
                <c:pt idx="121">
                  <c:v>0.83179999999999998</c:v>
                </c:pt>
                <c:pt idx="122">
                  <c:v>0.84319999999999995</c:v>
                </c:pt>
                <c:pt idx="123">
                  <c:v>0.85420000000000007</c:v>
                </c:pt>
                <c:pt idx="124">
                  <c:v>0.86480000000000001</c:v>
                </c:pt>
                <c:pt idx="125">
                  <c:v>0.875</c:v>
                </c:pt>
                <c:pt idx="126">
                  <c:v>0.88479999999999992</c:v>
                </c:pt>
                <c:pt idx="127">
                  <c:v>0.89419999999999988</c:v>
                </c:pt>
                <c:pt idx="128">
                  <c:v>0.90320000000000011</c:v>
                </c:pt>
                <c:pt idx="129">
                  <c:v>0.91180000000000005</c:v>
                </c:pt>
                <c:pt idx="130">
                  <c:v>0.91999999999999993</c:v>
                </c:pt>
                <c:pt idx="131">
                  <c:v>0.92779999999999996</c:v>
                </c:pt>
                <c:pt idx="132">
                  <c:v>0.93519999999999992</c:v>
                </c:pt>
                <c:pt idx="133">
                  <c:v>0.94220000000000004</c:v>
                </c:pt>
                <c:pt idx="134">
                  <c:v>0.94879999999999998</c:v>
                </c:pt>
                <c:pt idx="135">
                  <c:v>0.95499999999999996</c:v>
                </c:pt>
                <c:pt idx="136">
                  <c:v>0.96079999999999999</c:v>
                </c:pt>
                <c:pt idx="137">
                  <c:v>0.96619999999999995</c:v>
                </c:pt>
                <c:pt idx="138">
                  <c:v>0.97120000000000006</c:v>
                </c:pt>
                <c:pt idx="139">
                  <c:v>0.9758</c:v>
                </c:pt>
                <c:pt idx="140">
                  <c:v>0.98</c:v>
                </c:pt>
                <c:pt idx="141">
                  <c:v>0.98380000000000001</c:v>
                </c:pt>
                <c:pt idx="142">
                  <c:v>0.98719999999999997</c:v>
                </c:pt>
                <c:pt idx="143">
                  <c:v>0.99019999999999997</c:v>
                </c:pt>
                <c:pt idx="144">
                  <c:v>0.99280000000000002</c:v>
                </c:pt>
                <c:pt idx="145">
                  <c:v>0.995</c:v>
                </c:pt>
                <c:pt idx="146">
                  <c:v>0.99680000000000002</c:v>
                </c:pt>
                <c:pt idx="147">
                  <c:v>0.99819999999999998</c:v>
                </c:pt>
                <c:pt idx="148">
                  <c:v>0.99919999999999998</c:v>
                </c:pt>
                <c:pt idx="149">
                  <c:v>0.99980000000000002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77F-4FFE-AF28-3A3E786E01B3}"/>
            </c:ext>
          </c:extLst>
        </c:ser>
        <c:ser>
          <c:idx val="1"/>
          <c:order val="1"/>
          <c:tx>
            <c:v>Горизонт</c:v>
          </c:tx>
          <c:spPr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(Цукамото!$M$17,Цукамото!$M$23)</c:f>
              <c:numCache>
                <c:formatCode>General</c:formatCode>
                <c:ptCount val="2"/>
                <c:pt idx="0">
                  <c:v>0</c:v>
                </c:pt>
                <c:pt idx="1">
                  <c:v>9.028972991708617</c:v>
                </c:pt>
              </c:numCache>
            </c:numRef>
          </c:xVal>
          <c:yVal>
            <c:numRef>
              <c:f>(Цукамото!$M$13,Цукамото!$M$13)</c:f>
              <c:numCache>
                <c:formatCode>General</c:formatCode>
                <c:ptCount val="2"/>
                <c:pt idx="0">
                  <c:v>0.32465246735834974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77F-4FFE-AF28-3A3E786E01B3}"/>
            </c:ext>
          </c:extLst>
        </c:ser>
        <c:ser>
          <c:idx val="2"/>
          <c:order val="2"/>
          <c:tx>
            <c:v>Вертикаль</c:v>
          </c:tx>
          <c:spPr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(Цукамото!$M$23,Цукамото!$M$23)</c:f>
              <c:numCache>
                <c:formatCode>General</c:formatCode>
                <c:ptCount val="2"/>
                <c:pt idx="0">
                  <c:v>9.028972991708617</c:v>
                </c:pt>
                <c:pt idx="1">
                  <c:v>9.028972991708617</c:v>
                </c:pt>
              </c:numCache>
            </c:numRef>
          </c:xVal>
          <c:yVal>
            <c:numRef>
              <c:f>(Цукамото!$M$19,Цукамото!$M$13)</c:f>
              <c:numCache>
                <c:formatCode>General</c:formatCode>
                <c:ptCount val="2"/>
                <c:pt idx="0">
                  <c:v>0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77F-4FFE-AF28-3A3E786E0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4.5555999999999999E-2"/>
          <c:w val="0.921763"/>
          <c:h val="0.8651410000000000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Сугэно!$B$1</c:f>
              <c:strCache>
                <c:ptCount val="1"/>
                <c:pt idx="0">
                  <c:v>A1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Сугэно!$A$2:$A$202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Сугэно!$B$2:$B$202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C5F-452D-9D27-3066C43C732A}"/>
            </c:ext>
          </c:extLst>
        </c:ser>
        <c:ser>
          <c:idx val="1"/>
          <c:order val="1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(Сугэно!$K$2,Сугэно!$K$2)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(Сугэно!$K$23,Сугэно!$K$10)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C5F-452D-9D27-3066C43C732A}"/>
            </c:ext>
          </c:extLst>
        </c:ser>
        <c:ser>
          <c:idx val="2"/>
          <c:order val="2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"/>
            <c:bubble3D val="0"/>
            <c:spPr bwMode="auto">
              <a:prstGeom prst="rect">
                <a:avLst/>
              </a:prstGeom>
              <a:ln w="28575" cap="rnd">
                <a:solidFill>
                  <a:srgbClr val="00B050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0C5F-452D-9D27-3066C43C732A}"/>
              </c:ext>
            </c:extLst>
          </c:dPt>
          <c:xVal>
            <c:numRef>
              <c:f>(Сугэно!$K$2,Сугэно!$K$20)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(Сугэно!$K$10,Сугэно!$K$10)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0C5F-452D-9D27-3066C43C7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152000000000003E-2"/>
          <c:y val="4.8392999999999999E-2"/>
          <c:w val="0.89678000000000002"/>
          <c:h val="0.9295529999999999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Сугэно!$D$1</c:f>
              <c:strCache>
                <c:ptCount val="1"/>
                <c:pt idx="0">
                  <c:v>B1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Сугэно!$A$2:$A$202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Сугэно!$D$2:$D$202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3.3333333333333215E-2</c:v>
                </c:pt>
                <c:pt idx="42">
                  <c:v>6.6666666666666721E-2</c:v>
                </c:pt>
                <c:pt idx="43">
                  <c:v>9.9999999999999936E-2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0.23333333333333339</c:v>
                </c:pt>
                <c:pt idx="48">
                  <c:v>0.26666666666666661</c:v>
                </c:pt>
                <c:pt idx="49">
                  <c:v>0.3000000000000001</c:v>
                </c:pt>
                <c:pt idx="50">
                  <c:v>0.33333333333333331</c:v>
                </c:pt>
                <c:pt idx="51">
                  <c:v>0.36666666666666653</c:v>
                </c:pt>
                <c:pt idx="52">
                  <c:v>0.40000000000000008</c:v>
                </c:pt>
                <c:pt idx="53">
                  <c:v>0.43333333333333329</c:v>
                </c:pt>
                <c:pt idx="54">
                  <c:v>0.46666666666666679</c:v>
                </c:pt>
                <c:pt idx="55">
                  <c:v>0.5</c:v>
                </c:pt>
                <c:pt idx="56">
                  <c:v>0.53333333333333321</c:v>
                </c:pt>
                <c:pt idx="57">
                  <c:v>0.56666666666666676</c:v>
                </c:pt>
                <c:pt idx="58">
                  <c:v>0.6</c:v>
                </c:pt>
                <c:pt idx="59">
                  <c:v>0.63333333333333341</c:v>
                </c:pt>
                <c:pt idx="60">
                  <c:v>0.66666666666666663</c:v>
                </c:pt>
                <c:pt idx="61">
                  <c:v>0.69999999999999984</c:v>
                </c:pt>
                <c:pt idx="62">
                  <c:v>0.73333333333333339</c:v>
                </c:pt>
                <c:pt idx="63">
                  <c:v>0.76666666666666661</c:v>
                </c:pt>
                <c:pt idx="64">
                  <c:v>0.80000000000000016</c:v>
                </c:pt>
                <c:pt idx="65">
                  <c:v>0.83333333333333337</c:v>
                </c:pt>
                <c:pt idx="66">
                  <c:v>0.86666666666666659</c:v>
                </c:pt>
                <c:pt idx="67">
                  <c:v>0.9</c:v>
                </c:pt>
                <c:pt idx="68">
                  <c:v>0.93333333333333324</c:v>
                </c:pt>
                <c:pt idx="69">
                  <c:v>0.96666666666666679</c:v>
                </c:pt>
                <c:pt idx="70">
                  <c:v>1</c:v>
                </c:pt>
                <c:pt idx="71">
                  <c:v>0.96666666666666679</c:v>
                </c:pt>
                <c:pt idx="72">
                  <c:v>0.93333333333333324</c:v>
                </c:pt>
                <c:pt idx="73">
                  <c:v>0.9</c:v>
                </c:pt>
                <c:pt idx="74">
                  <c:v>0.86666666666666659</c:v>
                </c:pt>
                <c:pt idx="75">
                  <c:v>0.83333333333333337</c:v>
                </c:pt>
                <c:pt idx="76">
                  <c:v>0.80000000000000016</c:v>
                </c:pt>
                <c:pt idx="77">
                  <c:v>0.76666666666666661</c:v>
                </c:pt>
                <c:pt idx="78">
                  <c:v>0.73333333333333339</c:v>
                </c:pt>
                <c:pt idx="79">
                  <c:v>0.69999999999999984</c:v>
                </c:pt>
                <c:pt idx="80">
                  <c:v>0.66666666666666663</c:v>
                </c:pt>
                <c:pt idx="81">
                  <c:v>0.63333333333333341</c:v>
                </c:pt>
                <c:pt idx="82">
                  <c:v>0.6000000000000002</c:v>
                </c:pt>
                <c:pt idx="83">
                  <c:v>0.56666666666666643</c:v>
                </c:pt>
                <c:pt idx="84">
                  <c:v>0.53333333333333321</c:v>
                </c:pt>
                <c:pt idx="85">
                  <c:v>0.5</c:v>
                </c:pt>
                <c:pt idx="86">
                  <c:v>0.46666666666666679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0.33333333333333331</c:v>
                </c:pt>
                <c:pt idx="91">
                  <c:v>0.3000000000000001</c:v>
                </c:pt>
                <c:pt idx="92">
                  <c:v>0.26666666666666689</c:v>
                </c:pt>
                <c:pt idx="93">
                  <c:v>0.23333333333333309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6.666666666666643E-2</c:v>
                </c:pt>
                <c:pt idx="99">
                  <c:v>3.3333333333333215E-2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11-4EED-B3BD-9BA09AB5306C}"/>
            </c:ext>
          </c:extLst>
        </c:ser>
        <c:ser>
          <c:idx val="1"/>
          <c:order val="1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(Сугэно!$K$3,Сугэно!$K$20)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(Сугэно!$K$11,Сугэно!$K$11)</c:f>
              <c:numCache>
                <c:formatCode>General</c:formatCode>
                <c:ptCount val="2"/>
                <c:pt idx="0">
                  <c:v>0.66666666666666663</c:v>
                </c:pt>
                <c:pt idx="1">
                  <c:v>0.66666666666666663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11-4EED-B3BD-9BA09AB5306C}"/>
            </c:ext>
          </c:extLst>
        </c:ser>
        <c:ser>
          <c:idx val="2"/>
          <c:order val="2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(Сугэно!$K$3,Сугэно!$K$3)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(Сугэно!$K$23,Сугэно!$K$11)</c:f>
              <c:numCache>
                <c:formatCode>General</c:formatCode>
                <c:ptCount val="2"/>
                <c:pt idx="0">
                  <c:v>0</c:v>
                </c:pt>
                <c:pt idx="1">
                  <c:v>0.66666666666666663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C11-4EED-B3BD-9BA09AB5306C}"/>
            </c:ext>
          </c:extLst>
        </c:ser>
        <c:ser>
          <c:idx val="3"/>
          <c:order val="3"/>
          <c:tx>
            <c:v>Горизонталь_main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(Сугэно!$K$21,Сугэно!$K$20)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(Сугэно!$K$16,Сугэно!$K$16)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FC11-4EED-B3BD-9BA09AB530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841456"/>
        <c:axId val="44836176"/>
      </c:scatterChart>
      <c:valAx>
        <c:axId val="44841456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36176"/>
        <c:crosses val="autoZero"/>
        <c:crossBetween val="midCat"/>
        <c:majorUnit val="1"/>
      </c:valAx>
      <c:valAx>
        <c:axId val="4483617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41456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en-US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Z-</a:t>
            </a: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функция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принадлежности'!$U$1</c:f>
              <c:strCache>
                <c:ptCount val="1"/>
                <c:pt idx="0">
                  <c:v>Z-функция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'Функции принадлежности'!$U$2:$U$202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0.99980000000000002</c:v>
                </c:pt>
                <c:pt idx="52">
                  <c:v>0.99919999999999998</c:v>
                </c:pt>
                <c:pt idx="53">
                  <c:v>0.99819999999999998</c:v>
                </c:pt>
                <c:pt idx="54">
                  <c:v>0.99680000000000002</c:v>
                </c:pt>
                <c:pt idx="55">
                  <c:v>0.995</c:v>
                </c:pt>
                <c:pt idx="56">
                  <c:v>0.99280000000000002</c:v>
                </c:pt>
                <c:pt idx="57">
                  <c:v>0.99019999999999997</c:v>
                </c:pt>
                <c:pt idx="58">
                  <c:v>0.98719999999999997</c:v>
                </c:pt>
                <c:pt idx="59">
                  <c:v>0.98380000000000001</c:v>
                </c:pt>
                <c:pt idx="60">
                  <c:v>0.98</c:v>
                </c:pt>
                <c:pt idx="61">
                  <c:v>0.9758</c:v>
                </c:pt>
                <c:pt idx="62">
                  <c:v>0.97119999999999995</c:v>
                </c:pt>
                <c:pt idx="63">
                  <c:v>0.96620000000000006</c:v>
                </c:pt>
                <c:pt idx="64">
                  <c:v>0.96079999999999999</c:v>
                </c:pt>
                <c:pt idx="65">
                  <c:v>0.95499999999999996</c:v>
                </c:pt>
                <c:pt idx="66">
                  <c:v>0.94879999999999998</c:v>
                </c:pt>
                <c:pt idx="67">
                  <c:v>0.94220000000000004</c:v>
                </c:pt>
                <c:pt idx="68">
                  <c:v>0.93520000000000003</c:v>
                </c:pt>
                <c:pt idx="69">
                  <c:v>0.92779999999999996</c:v>
                </c:pt>
                <c:pt idx="70">
                  <c:v>0.91999999999999993</c:v>
                </c:pt>
                <c:pt idx="71">
                  <c:v>0.91180000000000005</c:v>
                </c:pt>
                <c:pt idx="72">
                  <c:v>0.9032</c:v>
                </c:pt>
                <c:pt idx="73">
                  <c:v>0.89419999999999999</c:v>
                </c:pt>
                <c:pt idx="74">
                  <c:v>0.88479999999999992</c:v>
                </c:pt>
                <c:pt idx="75">
                  <c:v>0.875</c:v>
                </c:pt>
                <c:pt idx="76">
                  <c:v>0.86480000000000001</c:v>
                </c:pt>
                <c:pt idx="77">
                  <c:v>0.85419999999999996</c:v>
                </c:pt>
                <c:pt idx="78">
                  <c:v>0.84320000000000006</c:v>
                </c:pt>
                <c:pt idx="79">
                  <c:v>0.83179999999999998</c:v>
                </c:pt>
                <c:pt idx="80">
                  <c:v>0.82000000000000006</c:v>
                </c:pt>
                <c:pt idx="81">
                  <c:v>0.80780000000000007</c:v>
                </c:pt>
                <c:pt idx="82">
                  <c:v>0.79520000000000013</c:v>
                </c:pt>
                <c:pt idx="83">
                  <c:v>0.7821999999999999</c:v>
                </c:pt>
                <c:pt idx="84">
                  <c:v>0.76879999999999993</c:v>
                </c:pt>
                <c:pt idx="85">
                  <c:v>0.755</c:v>
                </c:pt>
                <c:pt idx="86">
                  <c:v>0.74080000000000001</c:v>
                </c:pt>
                <c:pt idx="87">
                  <c:v>0.72620000000000007</c:v>
                </c:pt>
                <c:pt idx="88">
                  <c:v>0.71119999999999983</c:v>
                </c:pt>
                <c:pt idx="89">
                  <c:v>0.69579999999999997</c:v>
                </c:pt>
                <c:pt idx="90">
                  <c:v>0.67999999999999994</c:v>
                </c:pt>
                <c:pt idx="91">
                  <c:v>0.66380000000000006</c:v>
                </c:pt>
                <c:pt idx="92">
                  <c:v>0.64720000000000011</c:v>
                </c:pt>
                <c:pt idx="93">
                  <c:v>0.63019999999999987</c:v>
                </c:pt>
                <c:pt idx="94">
                  <c:v>0.6127999999999999</c:v>
                </c:pt>
                <c:pt idx="95">
                  <c:v>0.59499999999999997</c:v>
                </c:pt>
                <c:pt idx="96">
                  <c:v>0.57680000000000009</c:v>
                </c:pt>
                <c:pt idx="97">
                  <c:v>0.55820000000000014</c:v>
                </c:pt>
                <c:pt idx="98">
                  <c:v>0.5391999999999999</c:v>
                </c:pt>
                <c:pt idx="99">
                  <c:v>0.51979999999999993</c:v>
                </c:pt>
                <c:pt idx="100">
                  <c:v>0.5</c:v>
                </c:pt>
                <c:pt idx="101">
                  <c:v>0.48020000000000007</c:v>
                </c:pt>
                <c:pt idx="102">
                  <c:v>0.46080000000000015</c:v>
                </c:pt>
                <c:pt idx="103">
                  <c:v>0.44179999999999986</c:v>
                </c:pt>
                <c:pt idx="104">
                  <c:v>0.42319999999999991</c:v>
                </c:pt>
                <c:pt idx="105">
                  <c:v>0.40500000000000003</c:v>
                </c:pt>
                <c:pt idx="106">
                  <c:v>0.3872000000000001</c:v>
                </c:pt>
                <c:pt idx="107">
                  <c:v>0.36980000000000007</c:v>
                </c:pt>
                <c:pt idx="108">
                  <c:v>0.35279999999999989</c:v>
                </c:pt>
                <c:pt idx="109">
                  <c:v>0.33619999999999994</c:v>
                </c:pt>
                <c:pt idx="110">
                  <c:v>0.32000000000000006</c:v>
                </c:pt>
                <c:pt idx="111">
                  <c:v>0.30420000000000003</c:v>
                </c:pt>
                <c:pt idx="112">
                  <c:v>0.28880000000000011</c:v>
                </c:pt>
                <c:pt idx="113">
                  <c:v>0.27379999999999993</c:v>
                </c:pt>
                <c:pt idx="114">
                  <c:v>0.25919999999999999</c:v>
                </c:pt>
                <c:pt idx="115">
                  <c:v>0.24499999999999997</c:v>
                </c:pt>
                <c:pt idx="116">
                  <c:v>0.23120000000000004</c:v>
                </c:pt>
                <c:pt idx="117">
                  <c:v>0.2178000000000001</c:v>
                </c:pt>
                <c:pt idx="118">
                  <c:v>0.20479999999999993</c:v>
                </c:pt>
                <c:pt idx="119">
                  <c:v>0.19219999999999993</c:v>
                </c:pt>
                <c:pt idx="120">
                  <c:v>0.18</c:v>
                </c:pt>
                <c:pt idx="121">
                  <c:v>0.16820000000000004</c:v>
                </c:pt>
                <c:pt idx="122">
                  <c:v>0.15680000000000008</c:v>
                </c:pt>
                <c:pt idx="123">
                  <c:v>0.1457999999999999</c:v>
                </c:pt>
                <c:pt idx="124">
                  <c:v>0.13519999999999996</c:v>
                </c:pt>
                <c:pt idx="125">
                  <c:v>0.125</c:v>
                </c:pt>
                <c:pt idx="126">
                  <c:v>0.11520000000000004</c:v>
                </c:pt>
                <c:pt idx="127">
                  <c:v>0.10580000000000006</c:v>
                </c:pt>
                <c:pt idx="128">
                  <c:v>9.6799999999999928E-2</c:v>
                </c:pt>
                <c:pt idx="129">
                  <c:v>8.8199999999999973E-2</c:v>
                </c:pt>
                <c:pt idx="130">
                  <c:v>8.0000000000000016E-2</c:v>
                </c:pt>
                <c:pt idx="131">
                  <c:v>7.2200000000000028E-2</c:v>
                </c:pt>
                <c:pt idx="132">
                  <c:v>6.4800000000000052E-2</c:v>
                </c:pt>
                <c:pt idx="133">
                  <c:v>5.7799999999999949E-2</c:v>
                </c:pt>
                <c:pt idx="134">
                  <c:v>5.1199999999999982E-2</c:v>
                </c:pt>
                <c:pt idx="135">
                  <c:v>4.4999999999999998E-2</c:v>
                </c:pt>
                <c:pt idx="136">
                  <c:v>3.920000000000002E-2</c:v>
                </c:pt>
                <c:pt idx="137">
                  <c:v>3.3800000000000031E-2</c:v>
                </c:pt>
                <c:pt idx="138">
                  <c:v>2.8799999999999965E-2</c:v>
                </c:pt>
                <c:pt idx="139">
                  <c:v>2.4199999999999982E-2</c:v>
                </c:pt>
                <c:pt idx="140">
                  <c:v>2.0000000000000004E-2</c:v>
                </c:pt>
                <c:pt idx="141">
                  <c:v>1.6200000000000013E-2</c:v>
                </c:pt>
                <c:pt idx="142">
                  <c:v>1.2800000000000023E-2</c:v>
                </c:pt>
                <c:pt idx="143">
                  <c:v>9.7999999999999789E-3</c:v>
                </c:pt>
                <c:pt idx="144">
                  <c:v>7.1999999999999911E-3</c:v>
                </c:pt>
                <c:pt idx="145">
                  <c:v>5.000000000000001E-3</c:v>
                </c:pt>
                <c:pt idx="146">
                  <c:v>3.2000000000000058E-3</c:v>
                </c:pt>
                <c:pt idx="147">
                  <c:v>1.8000000000000086E-3</c:v>
                </c:pt>
                <c:pt idx="148">
                  <c:v>7.9999999999999418E-4</c:v>
                </c:pt>
                <c:pt idx="149">
                  <c:v>1.9999999999999855E-4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86-457D-A518-E19DCE24C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59689052"/>
        <c:axId val="42418364"/>
      </c:lineChart>
      <c:catAx>
        <c:axId val="59689052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42418364"/>
        <c:crosses val="autoZero"/>
        <c:auto val="1"/>
        <c:lblAlgn val="ctr"/>
        <c:lblOffset val="100"/>
        <c:noMultiLvlLbl val="0"/>
      </c:catAx>
      <c:valAx>
        <c:axId val="42418364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9689052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6519400000000002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Сугэно!$C$1</c:f>
              <c:strCache>
                <c:ptCount val="1"/>
                <c:pt idx="0">
                  <c:v>A2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Сугэно!$A$2:$A$202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Сугэно!$C$2:$C$202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708-47C5-BECC-96B40592BC8E}"/>
            </c:ext>
          </c:extLst>
        </c:ser>
        <c:ser>
          <c:idx val="1"/>
          <c:order val="1"/>
          <c:tx>
            <c:v>Вертикаль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(Сугэно!$K$2,Сугэно!$K$2)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(Сугэно!$K$23,Сугэно!$K$12)</c:f>
              <c:numCache>
                <c:formatCode>General</c:formatCode>
                <c:ptCount val="2"/>
                <c:pt idx="0">
                  <c:v>0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708-47C5-BECC-96B40592BC8E}"/>
            </c:ext>
          </c:extLst>
        </c:ser>
        <c:ser>
          <c:idx val="2"/>
          <c:order val="2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(Сугэно!$K$2,Сугэно!$K$20)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(Сугэно!$K$12,Сугэно!$K$12)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708-47C5-BECC-96B40592B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Сугэно!$E$1</c:f>
              <c:strCache>
                <c:ptCount val="1"/>
                <c:pt idx="0">
                  <c:v>B2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Сугэно!$A$2:$A$202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Сугэно!$E$2:$E$202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0.42955735821073909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0.48675225595997168</c:v>
                </c:pt>
                <c:pt idx="73">
                  <c:v>0.50141935103294044</c:v>
                </c:pt>
                <c:pt idx="74">
                  <c:v>0.51620567394549643</c:v>
                </c:pt>
                <c:pt idx="75">
                  <c:v>0.53109599103534522</c:v>
                </c:pt>
                <c:pt idx="76">
                  <c:v>0.5460744266397094</c:v>
                </c:pt>
                <c:pt idx="77">
                  <c:v>0.56112448482017441</c:v>
                </c:pt>
                <c:pt idx="78">
                  <c:v>0.57622907367179987</c:v>
                </c:pt>
                <c:pt idx="79">
                  <c:v>0.59137053219698121</c:v>
                </c:pt>
                <c:pt idx="80">
                  <c:v>0.60653065971263342</c:v>
                </c:pt>
                <c:pt idx="81">
                  <c:v>0.62169074774719313</c:v>
                </c:pt>
                <c:pt idx="82">
                  <c:v>0.63683161437174307</c:v>
                </c:pt>
                <c:pt idx="83">
                  <c:v>0.65193364089734551</c:v>
                </c:pt>
                <c:pt idx="84">
                  <c:v>0.66697681085847449</c:v>
                </c:pt>
                <c:pt idx="85">
                  <c:v>0.68194075119034814</c:v>
                </c:pt>
                <c:pt idx="86">
                  <c:v>0.6968047754960347</c:v>
                </c:pt>
                <c:pt idx="87">
                  <c:v>0.71154792928753663</c:v>
                </c:pt>
                <c:pt idx="88">
                  <c:v>0.72614903707369105</c:v>
                </c:pt>
                <c:pt idx="89">
                  <c:v>0.74058675115675188</c:v>
                </c:pt>
                <c:pt idx="90">
                  <c:v>0.75483960198900735</c:v>
                </c:pt>
                <c:pt idx="91">
                  <c:v>0.7688860499307919</c:v>
                </c:pt>
                <c:pt idx="92">
                  <c:v>0.78270453824186803</c:v>
                </c:pt>
                <c:pt idx="93">
                  <c:v>0.79627354712941945</c:v>
                </c:pt>
                <c:pt idx="94">
                  <c:v>0.809571648667887</c:v>
                </c:pt>
                <c:pt idx="95">
                  <c:v>0.82257756239866464</c:v>
                </c:pt>
                <c:pt idx="96">
                  <c:v>0.835270211411272</c:v>
                </c:pt>
                <c:pt idx="97">
                  <c:v>0.84762877870213571</c:v>
                </c:pt>
                <c:pt idx="98">
                  <c:v>0.85963276360254226</c:v>
                </c:pt>
                <c:pt idx="99">
                  <c:v>0.87126203806373947</c:v>
                </c:pt>
                <c:pt idx="100">
                  <c:v>0.88249690258459546</c:v>
                </c:pt>
                <c:pt idx="101">
                  <c:v>0.89331814156568246</c:v>
                </c:pt>
                <c:pt idx="102">
                  <c:v>0.90370707787319604</c:v>
                </c:pt>
                <c:pt idx="103">
                  <c:v>0.91364562639672897</c:v>
                </c:pt>
                <c:pt idx="104">
                  <c:v>0.92311634638663587</c:v>
                </c:pt>
                <c:pt idx="105">
                  <c:v>0.93210249235952758</c:v>
                </c:pt>
                <c:pt idx="106">
                  <c:v>0.94058806336434209</c:v>
                </c:pt>
                <c:pt idx="107">
                  <c:v>0.94855785040642293</c:v>
                </c:pt>
                <c:pt idx="108">
                  <c:v>0.95599748183309996</c:v>
                </c:pt>
                <c:pt idx="109">
                  <c:v>0.96289346649136276</c:v>
                </c:pt>
                <c:pt idx="110">
                  <c:v>0.96923323447634413</c:v>
                </c:pt>
                <c:pt idx="111">
                  <c:v>0.97500517529841779</c:v>
                </c:pt>
                <c:pt idx="112">
                  <c:v>0.98019867330675525</c:v>
                </c:pt>
                <c:pt idx="113">
                  <c:v>0.98480414021809548</c:v>
                </c:pt>
                <c:pt idx="114">
                  <c:v>0.98881304461123309</c:v>
                </c:pt>
                <c:pt idx="115">
                  <c:v>0.99221793826024351</c:v>
                </c:pt>
                <c:pt idx="116">
                  <c:v>0.99501247919268232</c:v>
                </c:pt>
                <c:pt idx="117">
                  <c:v>0.99719145137284493</c:v>
                </c:pt>
                <c:pt idx="118">
                  <c:v>0.99875078092458092</c:v>
                </c:pt>
                <c:pt idx="119">
                  <c:v>0.99968754882303912</c:v>
                </c:pt>
                <c:pt idx="120">
                  <c:v>1</c:v>
                </c:pt>
                <c:pt idx="121">
                  <c:v>0.99968754882303912</c:v>
                </c:pt>
                <c:pt idx="122">
                  <c:v>0.99875078092458092</c:v>
                </c:pt>
                <c:pt idx="123">
                  <c:v>0.99719145137284493</c:v>
                </c:pt>
                <c:pt idx="124">
                  <c:v>0.99501247919268232</c:v>
                </c:pt>
                <c:pt idx="125">
                  <c:v>0.99221793826024351</c:v>
                </c:pt>
                <c:pt idx="126">
                  <c:v>0.98881304461123309</c:v>
                </c:pt>
                <c:pt idx="127">
                  <c:v>0.98480414021809548</c:v>
                </c:pt>
                <c:pt idx="128">
                  <c:v>0.98019867330675525</c:v>
                </c:pt>
                <c:pt idx="129">
                  <c:v>0.97500517529841779</c:v>
                </c:pt>
                <c:pt idx="130">
                  <c:v>0.96923323447634413</c:v>
                </c:pt>
                <c:pt idx="131">
                  <c:v>0.96289346649136276</c:v>
                </c:pt>
                <c:pt idx="132">
                  <c:v>0.95599748183309996</c:v>
                </c:pt>
                <c:pt idx="133">
                  <c:v>0.94855785040642293</c:v>
                </c:pt>
                <c:pt idx="134">
                  <c:v>0.94058806336434209</c:v>
                </c:pt>
                <c:pt idx="135">
                  <c:v>0.93210249235952758</c:v>
                </c:pt>
                <c:pt idx="136">
                  <c:v>0.92311634638663587</c:v>
                </c:pt>
                <c:pt idx="137">
                  <c:v>0.91364562639672897</c:v>
                </c:pt>
                <c:pt idx="138">
                  <c:v>0.90370707787319604</c:v>
                </c:pt>
                <c:pt idx="139">
                  <c:v>0.89331814156568246</c:v>
                </c:pt>
                <c:pt idx="140">
                  <c:v>0.88249690258459546</c:v>
                </c:pt>
                <c:pt idx="141">
                  <c:v>0.87126203806373947</c:v>
                </c:pt>
                <c:pt idx="142">
                  <c:v>0.85963276360254226</c:v>
                </c:pt>
                <c:pt idx="143">
                  <c:v>0.84762877870213571</c:v>
                </c:pt>
                <c:pt idx="144">
                  <c:v>0.835270211411272</c:v>
                </c:pt>
                <c:pt idx="145">
                  <c:v>0.82257756239866464</c:v>
                </c:pt>
                <c:pt idx="146">
                  <c:v>0.809571648667887</c:v>
                </c:pt>
                <c:pt idx="147">
                  <c:v>0.79627354712941945</c:v>
                </c:pt>
                <c:pt idx="148">
                  <c:v>0.78270453824186803</c:v>
                </c:pt>
                <c:pt idx="149">
                  <c:v>0.7688860499307919</c:v>
                </c:pt>
                <c:pt idx="150">
                  <c:v>0.75483960198900735</c:v>
                </c:pt>
                <c:pt idx="151">
                  <c:v>0.74058675115675188</c:v>
                </c:pt>
                <c:pt idx="152">
                  <c:v>0.72614903707369105</c:v>
                </c:pt>
                <c:pt idx="153">
                  <c:v>0.71154792928753663</c:v>
                </c:pt>
                <c:pt idx="154">
                  <c:v>0.6968047754960347</c:v>
                </c:pt>
                <c:pt idx="155">
                  <c:v>0.68194075119034814</c:v>
                </c:pt>
                <c:pt idx="156">
                  <c:v>0.66697681085847449</c:v>
                </c:pt>
                <c:pt idx="157">
                  <c:v>0.65193364089734551</c:v>
                </c:pt>
                <c:pt idx="158">
                  <c:v>0.63683161437174307</c:v>
                </c:pt>
                <c:pt idx="159">
                  <c:v>0.62169074774719313</c:v>
                </c:pt>
                <c:pt idx="160">
                  <c:v>0.60653065971263342</c:v>
                </c:pt>
                <c:pt idx="161">
                  <c:v>0.59137053219698088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0.54607442663970962</c:v>
                </c:pt>
                <c:pt idx="165">
                  <c:v>0.53109599103534522</c:v>
                </c:pt>
                <c:pt idx="166">
                  <c:v>0.5162056739454961</c:v>
                </c:pt>
                <c:pt idx="167">
                  <c:v>0.50141935103294055</c:v>
                </c:pt>
                <c:pt idx="168">
                  <c:v>0.48675225595997157</c:v>
                </c:pt>
                <c:pt idx="169">
                  <c:v>0.47221896125565399</c:v>
                </c:pt>
                <c:pt idx="170">
                  <c:v>0.45783336177161427</c:v>
                </c:pt>
                <c:pt idx="171">
                  <c:v>0.44360866071177157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0.32465246735834974</c:v>
                </c:pt>
                <c:pt idx="181">
                  <c:v>0.31260573969965522</c:v>
                </c:pt>
                <c:pt idx="182">
                  <c:v>0.30081795435727565</c:v>
                </c:pt>
                <c:pt idx="183">
                  <c:v>0.28929379949956158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0.25634015141507349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0.22586619783851461</c:v>
                </c:pt>
                <c:pt idx="190">
                  <c:v>0.21626516682988731</c:v>
                </c:pt>
                <c:pt idx="191">
                  <c:v>0.20694287292767749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0.18063985161889409</c:v>
                </c:pt>
                <c:pt idx="195">
                  <c:v>0.17242162389375282</c:v>
                </c:pt>
                <c:pt idx="196">
                  <c:v>0.16447445657715479</c:v>
                </c:pt>
                <c:pt idx="197">
                  <c:v>0.15679555808603976</c:v>
                </c:pt>
                <c:pt idx="198">
                  <c:v>0.14938177525041799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16C-4AAF-9A5A-CCBDDCFC95F0}"/>
            </c:ext>
          </c:extLst>
        </c:ser>
        <c:ser>
          <c:idx val="1"/>
          <c:order val="1"/>
          <c:tx>
            <c:v>Горизонт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(Сугэно!$K$3,Сугэно!$K$20)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(Сугэно!$K$13,Сугэно!$K$13)</c:f>
              <c:numCache>
                <c:formatCode>General</c:formatCode>
                <c:ptCount val="2"/>
                <c:pt idx="0">
                  <c:v>0.32465246735834974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16C-4AAF-9A5A-CCBDDCFC95F0}"/>
            </c:ext>
          </c:extLst>
        </c:ser>
        <c:ser>
          <c:idx val="2"/>
          <c:order val="2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(Сугэно!$K$3,Сугэно!$K$3)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(Сугэно!$K$23,Сугэно!$K$13)</c:f>
              <c:numCache>
                <c:formatCode>General</c:formatCode>
                <c:ptCount val="2"/>
                <c:pt idx="0">
                  <c:v>0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16C-4AAF-9A5A-CCBDDCFC9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801104"/>
        <c:axId val="221801584"/>
      </c:scatterChart>
      <c:valAx>
        <c:axId val="221801104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584"/>
        <c:crosses val="autoZero"/>
        <c:crossBetween val="midCat"/>
        <c:majorUnit val="1"/>
      </c:valAx>
      <c:valAx>
        <c:axId val="221801584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104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7305999999999995"/>
        </c:manualLayout>
      </c:layout>
      <c:scatterChart>
        <c:scatterStyle val="smoothMarker"/>
        <c:varyColors val="0"/>
        <c:ser>
          <c:idx val="1"/>
          <c:order val="0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(Сугэно!$K$21,Сугэно!$K$26)</c:f>
              <c:numCache>
                <c:formatCode>General</c:formatCode>
                <c:ptCount val="2"/>
                <c:pt idx="0">
                  <c:v>0</c:v>
                </c:pt>
                <c:pt idx="1">
                  <c:v>2.8</c:v>
                </c:pt>
              </c:numCache>
            </c:numRef>
          </c:xVal>
          <c:yVal>
            <c:numRef>
              <c:f>(Цукамото!$M$12,Цукамото!$M$12)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2C2-428F-B238-8BB287CCC100}"/>
            </c:ext>
          </c:extLst>
        </c:ser>
        <c:ser>
          <c:idx val="2"/>
          <c:order val="1"/>
          <c:tx>
            <c:v>Вертикаль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(Сугэно!$K$26,Сугэно!$K$26)</c:f>
              <c:numCache>
                <c:formatCode>General</c:formatCode>
                <c:ptCount val="2"/>
                <c:pt idx="0">
                  <c:v>2.8</c:v>
                </c:pt>
                <c:pt idx="1">
                  <c:v>2.8</c:v>
                </c:pt>
              </c:numCache>
            </c:numRef>
          </c:xVal>
          <c:yVal>
            <c:numRef>
              <c:f>(Цукамото!$M$19,Цукамото!$M$12)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2C2-428F-B238-8BB287CCC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.1000000000000001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2.9423000000000001E-2"/>
          <c:w val="0.921763"/>
          <c:h val="0.88537900000000003"/>
        </c:manualLayout>
      </c:layout>
      <c:scatterChart>
        <c:scatterStyle val="smoothMarker"/>
        <c:varyColors val="0"/>
        <c:ser>
          <c:idx val="1"/>
          <c:order val="0"/>
          <c:tx>
            <c:v>Горизонт</c:v>
          </c:tx>
          <c:spPr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(Сугэно!$K$21,Сугэно!$K$27)</c:f>
              <c:numCache>
                <c:formatCode>General</c:formatCode>
                <c:ptCount val="2"/>
                <c:pt idx="0">
                  <c:v>0</c:v>
                </c:pt>
                <c:pt idx="1">
                  <c:v>2.9000000000000004</c:v>
                </c:pt>
              </c:numCache>
            </c:numRef>
          </c:xVal>
          <c:yVal>
            <c:numRef>
              <c:f>(Цукамото!$M$13,Цукамото!$M$13)</c:f>
              <c:numCache>
                <c:formatCode>General</c:formatCode>
                <c:ptCount val="2"/>
                <c:pt idx="0">
                  <c:v>0.32465246735834974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83C-4017-A8BD-E02DBE763BF3}"/>
            </c:ext>
          </c:extLst>
        </c:ser>
        <c:ser>
          <c:idx val="2"/>
          <c:order val="1"/>
          <c:tx>
            <c:v>Вертикаль</c:v>
          </c:tx>
          <c:spPr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(Сугэно!$K$27,Сугэно!$K$27)</c:f>
              <c:numCache>
                <c:formatCode>General</c:formatCode>
                <c:ptCount val="2"/>
                <c:pt idx="0">
                  <c:v>2.9000000000000004</c:v>
                </c:pt>
                <c:pt idx="1">
                  <c:v>2.9000000000000004</c:v>
                </c:pt>
              </c:numCache>
            </c:numRef>
          </c:xVal>
          <c:yVal>
            <c:numRef>
              <c:f>(Цукамото!$M$19,Цукамото!$M$13)</c:f>
              <c:numCache>
                <c:formatCode>General</c:formatCode>
                <c:ptCount val="2"/>
                <c:pt idx="0">
                  <c:v>0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83C-4017-A8BD-E02DBE763B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.1000000000000001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6828E-2"/>
          <c:y val="0.20522699999999999"/>
          <c:w val="0.92726500000000001"/>
          <c:h val="0.56994400000000001"/>
        </c:manualLayout>
      </c:layout>
      <c:lineChart>
        <c:grouping val="standard"/>
        <c:varyColors val="0"/>
        <c:ser>
          <c:idx val="0"/>
          <c:order val="0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DB-4C39-9C71-C66112C7B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87876083"/>
        <c:axId val="31514413"/>
      </c:lineChart>
      <c:catAx>
        <c:axId val="87876083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1514413"/>
        <c:crosses val="autoZero"/>
        <c:auto val="1"/>
        <c:lblAlgn val="ctr"/>
        <c:lblOffset val="100"/>
        <c:noMultiLvlLbl val="0"/>
      </c:catAx>
      <c:valAx>
        <c:axId val="31514413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87876083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31-40B5-A0B9-F89FDDA4C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78588780"/>
        <c:axId val="43689171"/>
      </c:lineChart>
      <c:catAx>
        <c:axId val="78588780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43689171"/>
        <c:crosses val="autoZero"/>
        <c:auto val="1"/>
        <c:lblAlgn val="ctr"/>
        <c:lblOffset val="100"/>
        <c:noMultiLvlLbl val="0"/>
      </c:catAx>
      <c:valAx>
        <c:axId val="43689171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8588780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jpeg"/><Relationship Id="rId4" Type="http://schemas.openxmlformats.org/officeDocument/2006/relationships/image" Target="../media/image6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8.jpeg"/><Relationship Id="rId4" Type="http://schemas.openxmlformats.org/officeDocument/2006/relationships/image" Target="../media/image6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.xml"/><Relationship Id="rId13" Type="http://schemas.openxmlformats.org/officeDocument/2006/relationships/chart" Target="../charts/chart20.xml"/><Relationship Id="rId3" Type="http://schemas.openxmlformats.org/officeDocument/2006/relationships/chart" Target="../charts/chart10.xml"/><Relationship Id="rId7" Type="http://schemas.openxmlformats.org/officeDocument/2006/relationships/chart" Target="../charts/chart14.xml"/><Relationship Id="rId12" Type="http://schemas.openxmlformats.org/officeDocument/2006/relationships/chart" Target="../charts/chart19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11" Type="http://schemas.openxmlformats.org/officeDocument/2006/relationships/chart" Target="../charts/chart18.xml"/><Relationship Id="rId5" Type="http://schemas.openxmlformats.org/officeDocument/2006/relationships/chart" Target="../charts/chart12.xml"/><Relationship Id="rId10" Type="http://schemas.openxmlformats.org/officeDocument/2006/relationships/chart" Target="../charts/chart17.xml"/><Relationship Id="rId4" Type="http://schemas.openxmlformats.org/officeDocument/2006/relationships/chart" Target="../charts/chart11.xml"/><Relationship Id="rId9" Type="http://schemas.openxmlformats.org/officeDocument/2006/relationships/chart" Target="../charts/chart16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13" Type="http://schemas.openxmlformats.org/officeDocument/2006/relationships/chart" Target="../charts/chart33.xml"/><Relationship Id="rId3" Type="http://schemas.openxmlformats.org/officeDocument/2006/relationships/chart" Target="../charts/chart23.xml"/><Relationship Id="rId7" Type="http://schemas.openxmlformats.org/officeDocument/2006/relationships/chart" Target="../charts/chart27.xml"/><Relationship Id="rId12" Type="http://schemas.openxmlformats.org/officeDocument/2006/relationships/chart" Target="../charts/chart32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11" Type="http://schemas.openxmlformats.org/officeDocument/2006/relationships/chart" Target="../charts/chart31.xml"/><Relationship Id="rId5" Type="http://schemas.openxmlformats.org/officeDocument/2006/relationships/chart" Target="../charts/chart25.xml"/><Relationship Id="rId15" Type="http://schemas.openxmlformats.org/officeDocument/2006/relationships/chart" Target="../charts/chart35.xml"/><Relationship Id="rId10" Type="http://schemas.openxmlformats.org/officeDocument/2006/relationships/chart" Target="../charts/chart30.xml"/><Relationship Id="rId4" Type="http://schemas.openxmlformats.org/officeDocument/2006/relationships/chart" Target="../charts/chart24.xml"/><Relationship Id="rId9" Type="http://schemas.openxmlformats.org/officeDocument/2006/relationships/chart" Target="../charts/chart29.xml"/><Relationship Id="rId14" Type="http://schemas.openxmlformats.org/officeDocument/2006/relationships/chart" Target="../charts/chart3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7.xml"/><Relationship Id="rId2" Type="http://schemas.openxmlformats.org/officeDocument/2006/relationships/chart" Target="../charts/chart36.xml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5.xml"/><Relationship Id="rId3" Type="http://schemas.openxmlformats.org/officeDocument/2006/relationships/chart" Target="../charts/chart40.xml"/><Relationship Id="rId7" Type="http://schemas.openxmlformats.org/officeDocument/2006/relationships/chart" Target="../charts/chart44.xml"/><Relationship Id="rId2" Type="http://schemas.openxmlformats.org/officeDocument/2006/relationships/chart" Target="../charts/chart39.xml"/><Relationship Id="rId1" Type="http://schemas.openxmlformats.org/officeDocument/2006/relationships/chart" Target="../charts/chart38.xml"/><Relationship Id="rId6" Type="http://schemas.openxmlformats.org/officeDocument/2006/relationships/chart" Target="../charts/chart43.xml"/><Relationship Id="rId5" Type="http://schemas.openxmlformats.org/officeDocument/2006/relationships/chart" Target="../charts/chart42.xml"/><Relationship Id="rId4" Type="http://schemas.openxmlformats.org/officeDocument/2006/relationships/chart" Target="../charts/chart41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3.xml"/><Relationship Id="rId3" Type="http://schemas.openxmlformats.org/officeDocument/2006/relationships/chart" Target="../charts/chart48.xml"/><Relationship Id="rId7" Type="http://schemas.openxmlformats.org/officeDocument/2006/relationships/chart" Target="../charts/chart52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6" Type="http://schemas.openxmlformats.org/officeDocument/2006/relationships/chart" Target="../charts/chart51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5" Type="http://schemas.openxmlformats.org/officeDocument/2006/relationships/chart" Target="../charts/chart58.xml"/><Relationship Id="rId4" Type="http://schemas.openxmlformats.org/officeDocument/2006/relationships/chart" Target="../charts/chart57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4.xml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chart" Target="../charts/chart67.xml"/><Relationship Id="rId5" Type="http://schemas.openxmlformats.org/officeDocument/2006/relationships/chart" Target="../charts/chart66.xml"/><Relationship Id="rId4" Type="http://schemas.openxmlformats.org/officeDocument/2006/relationships/chart" Target="../charts/chart65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0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6" Type="http://schemas.openxmlformats.org/officeDocument/2006/relationships/chart" Target="../charts/chart73.xml"/><Relationship Id="rId5" Type="http://schemas.openxmlformats.org/officeDocument/2006/relationships/chart" Target="../charts/chart72.xml"/><Relationship Id="rId4" Type="http://schemas.openxmlformats.org/officeDocument/2006/relationships/chart" Target="../charts/chart7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105120</xdr:colOff>
      <xdr:row>44</xdr:row>
      <xdr:rowOff>44640</xdr:rowOff>
    </xdr:from>
    <xdr:to>
      <xdr:col>13</xdr:col>
      <xdr:colOff>471960</xdr:colOff>
      <xdr:row>57</xdr:row>
      <xdr:rowOff>115920</xdr:rowOff>
    </xdr:to>
    <xdr:graphicFrame macro="">
      <xdr:nvGraphicFramePr>
        <xdr:cNvPr id="2" name="Диаграмма 431391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105120</xdr:colOff>
      <xdr:row>58</xdr:row>
      <xdr:rowOff>52560</xdr:rowOff>
    </xdr:from>
    <xdr:to>
      <xdr:col>13</xdr:col>
      <xdr:colOff>471960</xdr:colOff>
      <xdr:row>71</xdr:row>
      <xdr:rowOff>96480</xdr:rowOff>
    </xdr:to>
    <xdr:graphicFrame macro="">
      <xdr:nvGraphicFramePr>
        <xdr:cNvPr id="3" name="Диаграмма 32532996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105120</xdr:colOff>
      <xdr:row>0</xdr:row>
      <xdr:rowOff>105120</xdr:rowOff>
    </xdr:from>
    <xdr:to>
      <xdr:col>13</xdr:col>
      <xdr:colOff>471960</xdr:colOff>
      <xdr:row>13</xdr:row>
      <xdr:rowOff>133560</xdr:rowOff>
    </xdr:to>
    <xdr:graphicFrame macro="">
      <xdr:nvGraphicFramePr>
        <xdr:cNvPr id="4" name="Диаграмма 201456843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105120</xdr:colOff>
      <xdr:row>14</xdr:row>
      <xdr:rowOff>73800</xdr:rowOff>
    </xdr:from>
    <xdr:to>
      <xdr:col>13</xdr:col>
      <xdr:colOff>471960</xdr:colOff>
      <xdr:row>29</xdr:row>
      <xdr:rowOff>76680</xdr:rowOff>
    </xdr:to>
    <xdr:graphicFrame macro="">
      <xdr:nvGraphicFramePr>
        <xdr:cNvPr id="5" name="Диаграмма 95762723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105120</xdr:colOff>
      <xdr:row>30</xdr:row>
      <xdr:rowOff>0</xdr:rowOff>
    </xdr:from>
    <xdr:to>
      <xdr:col>13</xdr:col>
      <xdr:colOff>471960</xdr:colOff>
      <xdr:row>43</xdr:row>
      <xdr:rowOff>121680</xdr:rowOff>
    </xdr:to>
    <xdr:graphicFrame macro="">
      <xdr:nvGraphicFramePr>
        <xdr:cNvPr id="6" name="Диаграмма 135101573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4</xdr:col>
      <xdr:colOff>105120</xdr:colOff>
      <xdr:row>71</xdr:row>
      <xdr:rowOff>178919</xdr:rowOff>
    </xdr:from>
    <xdr:to>
      <xdr:col>13</xdr:col>
      <xdr:colOff>471960</xdr:colOff>
      <xdr:row>86</xdr:row>
      <xdr:rowOff>129960</xdr:rowOff>
    </xdr:to>
    <xdr:graphicFrame macro="">
      <xdr:nvGraphicFramePr>
        <xdr:cNvPr id="7" name="Диаграмма 206980052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4</xdr:col>
      <xdr:colOff>105120</xdr:colOff>
      <xdr:row>87</xdr:row>
      <xdr:rowOff>0</xdr:rowOff>
    </xdr:from>
    <xdr:to>
      <xdr:col>13</xdr:col>
      <xdr:colOff>471960</xdr:colOff>
      <xdr:row>102</xdr:row>
      <xdr:rowOff>114120</xdr:rowOff>
    </xdr:to>
    <xdr:graphicFrame macro="">
      <xdr:nvGraphicFramePr>
        <xdr:cNvPr id="8" name="Диаграмма 205110448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337457</xdr:colOff>
      <xdr:row>18</xdr:row>
      <xdr:rowOff>110695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tretch/>
      </xdr:blipFill>
      <xdr:spPr bwMode="auto">
        <a:xfrm>
          <a:off x="0" y="0"/>
          <a:ext cx="6433457" cy="5270524"/>
        </a:xfrm>
        <a:prstGeom prst="rect">
          <a:avLst/>
        </a:prstGeom>
      </xdr:spPr>
    </xdr:pic>
    <xdr:clientData/>
  </xdr:twoCellAnchor>
  <xdr:oneCellAnchor>
    <xdr:from>
      <xdr:col>19</xdr:col>
      <xdr:colOff>112058</xdr:colOff>
      <xdr:row>0</xdr:row>
      <xdr:rowOff>170328</xdr:rowOff>
    </xdr:from>
    <xdr:ext cx="209223" cy="17222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00000000-0008-0000-0F00-000006000000}"/>
                </a:ext>
              </a:extLst>
            </xdr:cNvPr>
            <xdr:cNvSpPr txBox="1"/>
          </xdr:nvSpPr>
          <xdr:spPr bwMode="auto">
            <a:xfrm>
              <a:off x="15387917" y="170329"/>
              <a:ext cx="209224" cy="172227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>
                <a:defRPr/>
              </a:pPr>
              <mc:AlternateContent>
                <mc:Choice Requires="a14">
                  <a14:m>
                    <m:oMathPara xmlns:m="http://schemas.openxmlformats.org/officeDocument/2006/math">
                      <m:oMathParaPr>
                        <m:jc m:val="centerGroup"/>
                      </m:oMathParaPr>
                      <m:oMath xmlns:m="http://schemas.openxmlformats.org/officeDocument/2006/math">
                        <m:r>
                          <a:rPr lang="en-US" sz="1100" b="0" i="1">
                            <a:latin typeface="Cambria Math"/>
                          </a:rPr>
                          <m:t>∑</m:t>
                        </m:r>
                        <m:r>
                          <a:rPr lang="en-US" sz="1100" b="0" i="1">
                            <a:latin typeface="Cambria Math"/>
                          </a:rPr>
                          <m:t>𝑆</m:t>
                        </m:r>
                      </m:oMath>
                    </m:oMathPara>
                  </a14:m>
                </mc:Choice>
                <mc:Fallback xmlns:m="http://schemas.openxmlformats.org/officeDocument/2006/math" xmlns:w="http://schemas.openxmlformats.org/wordprocessingml/2006/main" xmlns:r="http://schemas.openxmlformats.org/officeDocument/2006/relationships" xmlns=""/>
              </mc:AlternateContent>
              <a:endParaRPr lang="ru-RU" sz="1100"/>
            </a:p>
          </xdr:txBody>
        </xdr:sp>
      </mc:Choice>
      <mc:Fallback xmlns="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00000000-0008-0000-0F00-000006000000}"/>
                </a:ext>
              </a:extLst>
            </xdr:cNvPr>
            <xdr:cNvSpPr txBox="1"/>
          </xdr:nvSpPr>
          <xdr:spPr bwMode="auto">
            <a:xfrm>
              <a:off x="15387917" y="170329"/>
              <a:ext cx="209224" cy="172227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>
                <a:defRPr/>
              </a:pPr>
              <a:r>
                <a:rPr lang="en-US" sz="1100" b="0" i="0">
                  <a:latin typeface="Cambria Math"/>
                </a:rPr>
                <a:t>∑𝑆</a:t>
              </a:r>
              <a:endParaRPr lang="ru-RU" sz="1100"/>
            </a:p>
          </xdr:txBody>
        </xdr:sp>
      </mc:Fallback>
    </mc:AlternateContent>
    <xdr:clientData/>
  </xdr:oneCellAnchor>
  <xdr:twoCellAnchor editAs="oneCell">
    <xdr:from>
      <xdr:col>12</xdr:col>
      <xdr:colOff>130883</xdr:colOff>
      <xdr:row>43</xdr:row>
      <xdr:rowOff>71718</xdr:rowOff>
    </xdr:from>
    <xdr:to>
      <xdr:col>14</xdr:col>
      <xdr:colOff>1246092</xdr:colOff>
      <xdr:row>44</xdr:row>
      <xdr:rowOff>143436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375702E-5C4E-CE6B-3E19-39D332DB54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040" t="30709" r="2784" b="18111"/>
        <a:stretch>
          <a:fillRect/>
        </a:stretch>
      </xdr:blipFill>
      <xdr:spPr>
        <a:xfrm>
          <a:off x="9418318" y="9099177"/>
          <a:ext cx="3679115" cy="251012"/>
        </a:xfrm>
        <a:prstGeom prst="rect">
          <a:avLst/>
        </a:prstGeom>
      </xdr:spPr>
    </xdr:pic>
    <xdr:clientData/>
  </xdr:twoCellAnchor>
  <xdr:twoCellAnchor editAs="oneCell">
    <xdr:from>
      <xdr:col>16</xdr:col>
      <xdr:colOff>125506</xdr:colOff>
      <xdr:row>39</xdr:row>
      <xdr:rowOff>103491</xdr:rowOff>
    </xdr:from>
    <xdr:to>
      <xdr:col>18</xdr:col>
      <xdr:colOff>385482</xdr:colOff>
      <xdr:row>41</xdr:row>
      <xdr:rowOff>33113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52E533B-EE3C-0D86-75CD-1BB5EA931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671177" y="8413773"/>
          <a:ext cx="2151529" cy="288211"/>
        </a:xfrm>
        <a:prstGeom prst="rect">
          <a:avLst/>
        </a:prstGeom>
      </xdr:spPr>
    </xdr:pic>
    <xdr:clientData/>
  </xdr:twoCellAnchor>
  <xdr:twoCellAnchor editAs="oneCell">
    <xdr:from>
      <xdr:col>12</xdr:col>
      <xdr:colOff>44824</xdr:colOff>
      <xdr:row>45</xdr:row>
      <xdr:rowOff>152399</xdr:rowOff>
    </xdr:from>
    <xdr:to>
      <xdr:col>14</xdr:col>
      <xdr:colOff>1362635</xdr:colOff>
      <xdr:row>48</xdr:row>
      <xdr:rowOff>44980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AC5C5BB-F9C4-7076-AAFF-126B1D6120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717742" y="9538446"/>
          <a:ext cx="3881717" cy="430463"/>
        </a:xfrm>
        <a:prstGeom prst="rect">
          <a:avLst/>
        </a:prstGeom>
      </xdr:spPr>
    </xdr:pic>
    <xdr:clientData/>
  </xdr:twoCellAnchor>
  <xdr:twoCellAnchor editAs="oneCell">
    <xdr:from>
      <xdr:col>12</xdr:col>
      <xdr:colOff>44824</xdr:colOff>
      <xdr:row>49</xdr:row>
      <xdr:rowOff>1</xdr:rowOff>
    </xdr:from>
    <xdr:to>
      <xdr:col>12</xdr:col>
      <xdr:colOff>779929</xdr:colOff>
      <xdr:row>51</xdr:row>
      <xdr:rowOff>171901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3771C656-5AD0-EA13-9D7C-F11928A22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717742" y="10103225"/>
          <a:ext cx="735105" cy="53048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337457</xdr:colOff>
      <xdr:row>21</xdr:row>
      <xdr:rowOff>110695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tretch/>
      </xdr:blipFill>
      <xdr:spPr bwMode="auto">
        <a:xfrm>
          <a:off x="0" y="0"/>
          <a:ext cx="6433457" cy="5231335"/>
        </a:xfrm>
        <a:prstGeom prst="rect">
          <a:avLst/>
        </a:prstGeom>
      </xdr:spPr>
    </xdr:pic>
    <xdr:clientData/>
  </xdr:twoCellAnchor>
  <xdr:oneCellAnchor>
    <xdr:from>
      <xdr:col>19</xdr:col>
      <xdr:colOff>112058</xdr:colOff>
      <xdr:row>0</xdr:row>
      <xdr:rowOff>170328</xdr:rowOff>
    </xdr:from>
    <xdr:ext cx="209223" cy="17222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0000000-0008-0000-1000-000003000000}"/>
                </a:ext>
              </a:extLst>
            </xdr:cNvPr>
            <xdr:cNvSpPr txBox="1"/>
          </xdr:nvSpPr>
          <xdr:spPr bwMode="auto">
            <a:xfrm>
              <a:off x="16213118" y="170329"/>
              <a:ext cx="209224" cy="172227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>
                <a:defRPr/>
              </a:pPr>
              <mc:AlternateContent>
                <mc:Choice Requires="a14">
                  <a14:m>
                    <m:oMathPara xmlns:m="http://schemas.openxmlformats.org/officeDocument/2006/math">
                      <m:oMathParaPr>
                        <m:jc m:val="centerGroup"/>
                      </m:oMathParaPr>
                      <m:oMath xmlns:m="http://schemas.openxmlformats.org/officeDocument/2006/math">
                        <m:r>
                          <a:rPr lang="en-US" sz="1100" b="0" i="1">
                            <a:latin typeface="Cambria Math"/>
                          </a:rPr>
                          <m:t>∑</m:t>
                        </m:r>
                        <m:r>
                          <a:rPr lang="en-US" sz="1100" b="0" i="1">
                            <a:latin typeface="Cambria Math"/>
                          </a:rPr>
                          <m:t>𝑆</m:t>
                        </m:r>
                      </m:oMath>
                    </m:oMathPara>
                  </a14:m>
                </mc:Choice>
                <mc:Fallback xmlns:m="http://schemas.openxmlformats.org/officeDocument/2006/math" xmlns:w="http://schemas.openxmlformats.org/wordprocessingml/2006/main" xmlns:r="http://schemas.openxmlformats.org/officeDocument/2006/relationships" xmlns=""/>
              </mc:AlternateContent>
              <a:endParaRPr lang="ru-RU" sz="11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0000000-0008-0000-1000-000003000000}"/>
                </a:ext>
              </a:extLst>
            </xdr:cNvPr>
            <xdr:cNvSpPr txBox="1"/>
          </xdr:nvSpPr>
          <xdr:spPr bwMode="auto">
            <a:xfrm>
              <a:off x="16213118" y="170329"/>
              <a:ext cx="209224" cy="172227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>
                <a:defRPr/>
              </a:pPr>
              <a:r>
                <a:rPr lang="en-US" sz="1100" b="0" i="0">
                  <a:latin typeface="Cambria Math"/>
                </a:rPr>
                <a:t>∑𝑆</a:t>
              </a:r>
              <a:endParaRPr lang="ru-RU" sz="1100"/>
            </a:p>
          </xdr:txBody>
        </xdr:sp>
      </mc:Fallback>
    </mc:AlternateContent>
    <xdr:clientData/>
  </xdr:oneCellAnchor>
  <xdr:twoCellAnchor editAs="oneCell">
    <xdr:from>
      <xdr:col>12</xdr:col>
      <xdr:colOff>130883</xdr:colOff>
      <xdr:row>41</xdr:row>
      <xdr:rowOff>71718</xdr:rowOff>
    </xdr:from>
    <xdr:to>
      <xdr:col>14</xdr:col>
      <xdr:colOff>1246092</xdr:colOff>
      <xdr:row>42</xdr:row>
      <xdr:rowOff>143436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25F61921-CB6C-4839-822E-572223E16C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040" t="30709" r="2784" b="18111"/>
        <a:stretch>
          <a:fillRect/>
        </a:stretch>
      </xdr:blipFill>
      <xdr:spPr>
        <a:xfrm>
          <a:off x="9884483" y="9215718"/>
          <a:ext cx="3683149" cy="254598"/>
        </a:xfrm>
        <a:prstGeom prst="rect">
          <a:avLst/>
        </a:prstGeom>
      </xdr:spPr>
    </xdr:pic>
    <xdr:clientData/>
  </xdr:twoCellAnchor>
  <xdr:twoCellAnchor editAs="oneCell">
    <xdr:from>
      <xdr:col>16</xdr:col>
      <xdr:colOff>125506</xdr:colOff>
      <xdr:row>37</xdr:row>
      <xdr:rowOff>103491</xdr:rowOff>
    </xdr:from>
    <xdr:to>
      <xdr:col>18</xdr:col>
      <xdr:colOff>385482</xdr:colOff>
      <xdr:row>39</xdr:row>
      <xdr:rowOff>33113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BEDB72A9-5F82-4A69-8E73-965C24EDA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274066" y="8515971"/>
          <a:ext cx="2157356" cy="295382"/>
        </a:xfrm>
        <a:prstGeom prst="rect">
          <a:avLst/>
        </a:prstGeom>
      </xdr:spPr>
    </xdr:pic>
    <xdr:clientData/>
  </xdr:twoCellAnchor>
  <xdr:twoCellAnchor editAs="oneCell">
    <xdr:from>
      <xdr:col>12</xdr:col>
      <xdr:colOff>44824</xdr:colOff>
      <xdr:row>43</xdr:row>
      <xdr:rowOff>152399</xdr:rowOff>
    </xdr:from>
    <xdr:to>
      <xdr:col>14</xdr:col>
      <xdr:colOff>1362635</xdr:colOff>
      <xdr:row>46</xdr:row>
      <xdr:rowOff>44980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38E55D2E-F6A0-4C1E-84AA-106C98416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798424" y="9662159"/>
          <a:ext cx="3885751" cy="441221"/>
        </a:xfrm>
        <a:prstGeom prst="rect">
          <a:avLst/>
        </a:prstGeom>
      </xdr:spPr>
    </xdr:pic>
    <xdr:clientData/>
  </xdr:twoCellAnchor>
  <xdr:twoCellAnchor editAs="oneCell">
    <xdr:from>
      <xdr:col>12</xdr:col>
      <xdr:colOff>44824</xdr:colOff>
      <xdr:row>47</xdr:row>
      <xdr:rowOff>1</xdr:rowOff>
    </xdr:from>
    <xdr:to>
      <xdr:col>12</xdr:col>
      <xdr:colOff>779929</xdr:colOff>
      <xdr:row>49</xdr:row>
      <xdr:rowOff>171901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767BC100-0D6F-4C6A-A010-5B255FAC0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798424" y="10241281"/>
          <a:ext cx="735105" cy="53766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112058</xdr:colOff>
      <xdr:row>0</xdr:row>
      <xdr:rowOff>170328</xdr:rowOff>
    </xdr:from>
    <xdr:ext cx="209223" cy="17222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3D95CABF-0D11-40C7-A782-D6E9C96E1593}"/>
                </a:ext>
              </a:extLst>
            </xdr:cNvPr>
            <xdr:cNvSpPr txBox="1"/>
          </xdr:nvSpPr>
          <xdr:spPr bwMode="auto">
            <a:xfrm>
              <a:off x="18011438" y="170328"/>
              <a:ext cx="209223" cy="172226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>
                <a:defRPr/>
              </a:pPr>
              <mc:AlternateContent>
                <mc:Choice Requires="a14">
                  <a14:m>
                    <m:oMathPara xmlns:m="http://schemas.openxmlformats.org/officeDocument/2006/math">
                      <m:oMathParaPr>
                        <m:jc m:val="centerGroup"/>
                      </m:oMathParaPr>
                      <m:oMath xmlns:m="http://schemas.openxmlformats.org/officeDocument/2006/math">
                        <m:r>
                          <a:rPr lang="en-US" sz="1100" b="0" i="1">
                            <a:latin typeface="Cambria Math"/>
                          </a:rPr>
                          <m:t>∑</m:t>
                        </m:r>
                        <m:r>
                          <a:rPr lang="en-US" sz="1100" b="0" i="1">
                            <a:latin typeface="Cambria Math"/>
                          </a:rPr>
                          <m:t>𝑆</m:t>
                        </m:r>
                      </m:oMath>
                    </m:oMathPara>
                  </a14:m>
                </mc:Choice>
                <mc:Fallback xmlns:m="http://schemas.openxmlformats.org/officeDocument/2006/math" xmlns:w="http://schemas.openxmlformats.org/wordprocessingml/2006/main" xmlns:r="http://schemas.openxmlformats.org/officeDocument/2006/relationships" xmlns=""/>
              </mc:AlternateContent>
              <a:endParaRPr lang="ru-RU" sz="11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3D95CABF-0D11-40C7-A782-D6E9C96E1593}"/>
                </a:ext>
              </a:extLst>
            </xdr:cNvPr>
            <xdr:cNvSpPr txBox="1"/>
          </xdr:nvSpPr>
          <xdr:spPr bwMode="auto">
            <a:xfrm>
              <a:off x="18011438" y="170328"/>
              <a:ext cx="209223" cy="172226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>
                <a:defRPr/>
              </a:pPr>
              <a:r>
                <a:rPr lang="en-US" sz="1100" b="0" i="0">
                  <a:latin typeface="Cambria Math"/>
                </a:rPr>
                <a:t>∑𝑆</a:t>
              </a:r>
              <a:endParaRPr lang="ru-RU" sz="1100"/>
            </a:p>
          </xdr:txBody>
        </xdr:sp>
      </mc:Fallback>
    </mc:AlternateContent>
    <xdr:clientData/>
  </xdr:oneCellAnchor>
  <xdr:twoCellAnchor editAs="oneCell">
    <xdr:from>
      <xdr:col>19</xdr:col>
      <xdr:colOff>130883</xdr:colOff>
      <xdr:row>65</xdr:row>
      <xdr:rowOff>71718</xdr:rowOff>
    </xdr:from>
    <xdr:to>
      <xdr:col>21</xdr:col>
      <xdr:colOff>269696</xdr:colOff>
      <xdr:row>66</xdr:row>
      <xdr:rowOff>143435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A63984C5-C43B-4BC7-A7BB-8D871D881D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040" t="30709" r="2784" b="18111"/>
        <a:stretch>
          <a:fillRect/>
        </a:stretch>
      </xdr:blipFill>
      <xdr:spPr>
        <a:xfrm>
          <a:off x="9884483" y="9215718"/>
          <a:ext cx="3683149" cy="254598"/>
        </a:xfrm>
        <a:prstGeom prst="rect">
          <a:avLst/>
        </a:prstGeom>
      </xdr:spPr>
    </xdr:pic>
    <xdr:clientData/>
  </xdr:twoCellAnchor>
  <xdr:twoCellAnchor editAs="oneCell">
    <xdr:from>
      <xdr:col>23</xdr:col>
      <xdr:colOff>125506</xdr:colOff>
      <xdr:row>61</xdr:row>
      <xdr:rowOff>103491</xdr:rowOff>
    </xdr:from>
    <xdr:to>
      <xdr:col>25</xdr:col>
      <xdr:colOff>399336</xdr:colOff>
      <xdr:row>63</xdr:row>
      <xdr:rowOff>33115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810A1826-6F58-4AAD-A1AD-5D4A58F7B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274066" y="8515971"/>
          <a:ext cx="2157356" cy="295382"/>
        </a:xfrm>
        <a:prstGeom prst="rect">
          <a:avLst/>
        </a:prstGeom>
      </xdr:spPr>
    </xdr:pic>
    <xdr:clientData/>
  </xdr:twoCellAnchor>
  <xdr:twoCellAnchor editAs="oneCell">
    <xdr:from>
      <xdr:col>19</xdr:col>
      <xdr:colOff>44824</xdr:colOff>
      <xdr:row>67</xdr:row>
      <xdr:rowOff>152399</xdr:rowOff>
    </xdr:from>
    <xdr:to>
      <xdr:col>21</xdr:col>
      <xdr:colOff>386239</xdr:colOff>
      <xdr:row>70</xdr:row>
      <xdr:rowOff>44982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C16D96C3-FE26-4CD5-9756-67E2B3BDB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98424" y="9662159"/>
          <a:ext cx="3885751" cy="441221"/>
        </a:xfrm>
        <a:prstGeom prst="rect">
          <a:avLst/>
        </a:prstGeom>
      </xdr:spPr>
    </xdr:pic>
    <xdr:clientData/>
  </xdr:twoCellAnchor>
  <xdr:twoCellAnchor editAs="oneCell">
    <xdr:from>
      <xdr:col>19</xdr:col>
      <xdr:colOff>44824</xdr:colOff>
      <xdr:row>71</xdr:row>
      <xdr:rowOff>1</xdr:rowOff>
    </xdr:from>
    <xdr:to>
      <xdr:col>19</xdr:col>
      <xdr:colOff>779929</xdr:colOff>
      <xdr:row>73</xdr:row>
      <xdr:rowOff>171900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D1A071C1-36A8-4A81-A4FD-2117B8B59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798424" y="10241281"/>
          <a:ext cx="735105" cy="537660"/>
        </a:xfrm>
        <a:prstGeom prst="rect">
          <a:avLst/>
        </a:prstGeom>
      </xdr:spPr>
    </xdr:pic>
    <xdr:clientData/>
  </xdr:twoCellAnchor>
  <xdr:twoCellAnchor editAs="oneCell">
    <xdr:from>
      <xdr:col>0</xdr:col>
      <xdr:colOff>206828</xdr:colOff>
      <xdr:row>0</xdr:row>
      <xdr:rowOff>97971</xdr:rowOff>
    </xdr:from>
    <xdr:to>
      <xdr:col>17</xdr:col>
      <xdr:colOff>471351</xdr:colOff>
      <xdr:row>24</xdr:row>
      <xdr:rowOff>121127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C63CCB71-882C-9A69-074B-F4382E6FD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828" y="97971"/>
          <a:ext cx="10627723" cy="59479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112058</xdr:colOff>
      <xdr:row>0</xdr:row>
      <xdr:rowOff>170328</xdr:rowOff>
    </xdr:from>
    <xdr:ext cx="209223" cy="17222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3BF18DB8-CA2B-4EF7-B70A-D6F27A16B3D4}"/>
                </a:ext>
              </a:extLst>
            </xdr:cNvPr>
            <xdr:cNvSpPr txBox="1"/>
          </xdr:nvSpPr>
          <xdr:spPr bwMode="auto">
            <a:xfrm>
              <a:off x="19870718" y="170328"/>
              <a:ext cx="209223" cy="172226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>
                <a:defRPr/>
              </a:pPr>
              <mc:AlternateContent>
                <mc:Choice Requires="a14">
                  <a14:m>
                    <m:oMathPara xmlns:m="http://schemas.openxmlformats.org/officeDocument/2006/math">
                      <m:oMathParaPr>
                        <m:jc m:val="centerGroup"/>
                      </m:oMathParaPr>
                      <m:oMath xmlns:m="http://schemas.openxmlformats.org/officeDocument/2006/math">
                        <m:r>
                          <a:rPr lang="en-US" sz="1100" b="0" i="1">
                            <a:latin typeface="Cambria Math"/>
                          </a:rPr>
                          <m:t>∑</m:t>
                        </m:r>
                        <m:r>
                          <a:rPr lang="en-US" sz="1100" b="0" i="1">
                            <a:latin typeface="Cambria Math"/>
                          </a:rPr>
                          <m:t>𝑆</m:t>
                        </m:r>
                      </m:oMath>
                    </m:oMathPara>
                  </a14:m>
                </mc:Choice>
                <mc:Fallback xmlns:m="http://schemas.openxmlformats.org/officeDocument/2006/math" xmlns:w="http://schemas.openxmlformats.org/wordprocessingml/2006/main" xmlns:r="http://schemas.openxmlformats.org/officeDocument/2006/relationships" xmlns=""/>
              </mc:AlternateContent>
              <a:endParaRPr lang="ru-RU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3BF18DB8-CA2B-4EF7-B70A-D6F27A16B3D4}"/>
                </a:ext>
              </a:extLst>
            </xdr:cNvPr>
            <xdr:cNvSpPr txBox="1"/>
          </xdr:nvSpPr>
          <xdr:spPr bwMode="auto">
            <a:xfrm>
              <a:off x="19870718" y="170328"/>
              <a:ext cx="209223" cy="172226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>
                <a:defRPr/>
              </a:pPr>
              <a:r>
                <a:rPr lang="en-US" sz="1100" b="0" i="0">
                  <a:latin typeface="Cambria Math"/>
                </a:rPr>
                <a:t>∑𝑆</a:t>
              </a:r>
              <a:endParaRPr lang="ru-RU" sz="1100"/>
            </a:p>
          </xdr:txBody>
        </xdr:sp>
      </mc:Fallback>
    </mc:AlternateContent>
    <xdr:clientData/>
  </xdr:oneCellAnchor>
  <xdr:twoCellAnchor editAs="oneCell">
    <xdr:from>
      <xdr:col>14</xdr:col>
      <xdr:colOff>130883</xdr:colOff>
      <xdr:row>65</xdr:row>
      <xdr:rowOff>71718</xdr:rowOff>
    </xdr:from>
    <xdr:to>
      <xdr:col>16</xdr:col>
      <xdr:colOff>911953</xdr:colOff>
      <xdr:row>66</xdr:row>
      <xdr:rowOff>143436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F8EAA72-364E-4791-AF4E-5F53E56C4F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040" t="30709" r="2784" b="18111"/>
        <a:stretch>
          <a:fillRect/>
        </a:stretch>
      </xdr:blipFill>
      <xdr:spPr>
        <a:xfrm>
          <a:off x="11004623" y="15433638"/>
          <a:ext cx="3661430" cy="254598"/>
        </a:xfrm>
        <a:prstGeom prst="rect">
          <a:avLst/>
        </a:prstGeom>
      </xdr:spPr>
    </xdr:pic>
    <xdr:clientData/>
  </xdr:twoCellAnchor>
  <xdr:twoCellAnchor editAs="oneCell">
    <xdr:from>
      <xdr:col>18</xdr:col>
      <xdr:colOff>125506</xdr:colOff>
      <xdr:row>61</xdr:row>
      <xdr:rowOff>103491</xdr:rowOff>
    </xdr:from>
    <xdr:to>
      <xdr:col>20</xdr:col>
      <xdr:colOff>399336</xdr:colOff>
      <xdr:row>63</xdr:row>
      <xdr:rowOff>33114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29E418D-7064-4720-978E-7B783F373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095246" y="14733891"/>
          <a:ext cx="2148350" cy="295383"/>
        </a:xfrm>
        <a:prstGeom prst="rect">
          <a:avLst/>
        </a:prstGeom>
      </xdr:spPr>
    </xdr:pic>
    <xdr:clientData/>
  </xdr:twoCellAnchor>
  <xdr:twoCellAnchor editAs="oneCell">
    <xdr:from>
      <xdr:col>14</xdr:col>
      <xdr:colOff>44824</xdr:colOff>
      <xdr:row>67</xdr:row>
      <xdr:rowOff>152399</xdr:rowOff>
    </xdr:from>
    <xdr:to>
      <xdr:col>16</xdr:col>
      <xdr:colOff>1028496</xdr:colOff>
      <xdr:row>70</xdr:row>
      <xdr:rowOff>44980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A575966A-CA2C-4AC3-9DA5-60684402E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918564" y="15880079"/>
          <a:ext cx="3864032" cy="441221"/>
        </a:xfrm>
        <a:prstGeom prst="rect">
          <a:avLst/>
        </a:prstGeom>
      </xdr:spPr>
    </xdr:pic>
    <xdr:clientData/>
  </xdr:twoCellAnchor>
  <xdr:twoCellAnchor editAs="oneCell">
    <xdr:from>
      <xdr:col>14</xdr:col>
      <xdr:colOff>44824</xdr:colOff>
      <xdr:row>71</xdr:row>
      <xdr:rowOff>1</xdr:rowOff>
    </xdr:from>
    <xdr:to>
      <xdr:col>14</xdr:col>
      <xdr:colOff>779929</xdr:colOff>
      <xdr:row>73</xdr:row>
      <xdr:rowOff>171901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2D2280C8-6D2F-4B47-96E7-7A567A3EE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918564" y="16459201"/>
          <a:ext cx="735105" cy="53766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0</xdr:row>
      <xdr:rowOff>162485</xdr:rowOff>
    </xdr:from>
    <xdr:to>
      <xdr:col>12</xdr:col>
      <xdr:colOff>556260</xdr:colOff>
      <xdr:row>21</xdr:row>
      <xdr:rowOff>9637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E71D31C7-902D-4B21-8740-B3593B939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62485"/>
          <a:ext cx="7795260" cy="49677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161999</xdr:colOff>
      <xdr:row>14</xdr:row>
      <xdr:rowOff>84599</xdr:rowOff>
    </xdr:from>
    <xdr:to>
      <xdr:col>13</xdr:col>
      <xdr:colOff>528840</xdr:colOff>
      <xdr:row>27</xdr:row>
      <xdr:rowOff>48240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161999</xdr:colOff>
      <xdr:row>0</xdr:row>
      <xdr:rowOff>29880</xdr:rowOff>
    </xdr:from>
    <xdr:to>
      <xdr:col>13</xdr:col>
      <xdr:colOff>528840</xdr:colOff>
      <xdr:row>11</xdr:row>
      <xdr:rowOff>145800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24</xdr:col>
      <xdr:colOff>374760</xdr:colOff>
      <xdr:row>0</xdr:row>
      <xdr:rowOff>333360</xdr:rowOff>
    </xdr:from>
    <xdr:to>
      <xdr:col>39</xdr:col>
      <xdr:colOff>374400</xdr:colOff>
      <xdr:row>27</xdr:row>
      <xdr:rowOff>54720</xdr:rowOff>
    </xdr:to>
    <xdr:graphicFrame macro="">
      <xdr:nvGraphicFramePr>
        <xdr:cNvPr id="10" name="Диаграмма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24</xdr:col>
      <xdr:colOff>317160</xdr:colOff>
      <xdr:row>58</xdr:row>
      <xdr:rowOff>114479</xdr:rowOff>
    </xdr:from>
    <xdr:to>
      <xdr:col>39</xdr:col>
      <xdr:colOff>232920</xdr:colOff>
      <xdr:row>85</xdr:row>
      <xdr:rowOff>145800</xdr:rowOff>
    </xdr:to>
    <xdr:graphicFrame macro="">
      <xdr:nvGraphicFramePr>
        <xdr:cNvPr id="11" name="Диаграмма 1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24</xdr:col>
      <xdr:colOff>378360</xdr:colOff>
      <xdr:row>88</xdr:row>
      <xdr:rowOff>22320</xdr:rowOff>
    </xdr:from>
    <xdr:to>
      <xdr:col>39</xdr:col>
      <xdr:colOff>171719</xdr:colOff>
      <xdr:row>114</xdr:row>
      <xdr:rowOff>182519</xdr:rowOff>
    </xdr:to>
    <xdr:graphicFrame macro="">
      <xdr:nvGraphicFramePr>
        <xdr:cNvPr id="12" name="Диаграмма 1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24</xdr:col>
      <xdr:colOff>393479</xdr:colOff>
      <xdr:row>116</xdr:row>
      <xdr:rowOff>170999</xdr:rowOff>
    </xdr:from>
    <xdr:to>
      <xdr:col>39</xdr:col>
      <xdr:colOff>95760</xdr:colOff>
      <xdr:row>143</xdr:row>
      <xdr:rowOff>82080</xdr:rowOff>
    </xdr:to>
    <xdr:graphicFrame macro="">
      <xdr:nvGraphicFramePr>
        <xdr:cNvPr id="13" name="Диаграмма 13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24</xdr:col>
      <xdr:colOff>417600</xdr:colOff>
      <xdr:row>145</xdr:row>
      <xdr:rowOff>48600</xdr:rowOff>
    </xdr:from>
    <xdr:to>
      <xdr:col>39</xdr:col>
      <xdr:colOff>75960</xdr:colOff>
      <xdr:row>171</xdr:row>
      <xdr:rowOff>96120</xdr:rowOff>
    </xdr:to>
    <xdr:graphicFrame macro="">
      <xdr:nvGraphicFramePr>
        <xdr:cNvPr id="14" name="Диаграмма 14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24</xdr:col>
      <xdr:colOff>449640</xdr:colOff>
      <xdr:row>173</xdr:row>
      <xdr:rowOff>33480</xdr:rowOff>
    </xdr:from>
    <xdr:to>
      <xdr:col>39</xdr:col>
      <xdr:colOff>60840</xdr:colOff>
      <xdr:row>199</xdr:row>
      <xdr:rowOff>54000</xdr:rowOff>
    </xdr:to>
    <xdr:graphicFrame macro="">
      <xdr:nvGraphicFramePr>
        <xdr:cNvPr id="15" name="Диаграмма 15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24</xdr:col>
      <xdr:colOff>390600</xdr:colOff>
      <xdr:row>28</xdr:row>
      <xdr:rowOff>179280</xdr:rowOff>
    </xdr:from>
    <xdr:to>
      <xdr:col>39</xdr:col>
      <xdr:colOff>304560</xdr:colOff>
      <xdr:row>56</xdr:row>
      <xdr:rowOff>180719</xdr:rowOff>
    </xdr:to>
    <xdr:graphicFrame macro="">
      <xdr:nvGraphicFramePr>
        <xdr:cNvPr id="16" name="Диаграмма 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45</xdr:col>
      <xdr:colOff>104760</xdr:colOff>
      <xdr:row>0</xdr:row>
      <xdr:rowOff>276120</xdr:rowOff>
    </xdr:from>
    <xdr:to>
      <xdr:col>61</xdr:col>
      <xdr:colOff>610200</xdr:colOff>
      <xdr:row>25</xdr:row>
      <xdr:rowOff>37800</xdr:rowOff>
    </xdr:to>
    <xdr:graphicFrame macro="">
      <xdr:nvGraphicFramePr>
        <xdr:cNvPr id="17" name="Диаграмма 3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45</xdr:col>
      <xdr:colOff>108720</xdr:colOff>
      <xdr:row>25</xdr:row>
      <xdr:rowOff>141480</xdr:rowOff>
    </xdr:from>
    <xdr:to>
      <xdr:col>62</xdr:col>
      <xdr:colOff>10440</xdr:colOff>
      <xdr:row>51</xdr:row>
      <xdr:rowOff>10440</xdr:rowOff>
    </xdr:to>
    <xdr:graphicFrame macro="">
      <xdr:nvGraphicFramePr>
        <xdr:cNvPr id="18" name="Диаграмма 4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45</xdr:col>
      <xdr:colOff>180000</xdr:colOff>
      <xdr:row>51</xdr:row>
      <xdr:rowOff>152280</xdr:rowOff>
    </xdr:from>
    <xdr:to>
      <xdr:col>61</xdr:col>
      <xdr:colOff>581400</xdr:colOff>
      <xdr:row>81</xdr:row>
      <xdr:rowOff>68760</xdr:rowOff>
    </xdr:to>
    <xdr:graphicFrame macro="">
      <xdr:nvGraphicFramePr>
        <xdr:cNvPr id="19" name="Диаграмма 6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45</xdr:col>
      <xdr:colOff>171360</xdr:colOff>
      <xdr:row>82</xdr:row>
      <xdr:rowOff>0</xdr:rowOff>
    </xdr:from>
    <xdr:to>
      <xdr:col>62</xdr:col>
      <xdr:colOff>37800</xdr:colOff>
      <xdr:row>111</xdr:row>
      <xdr:rowOff>56880</xdr:rowOff>
    </xdr:to>
    <xdr:graphicFrame macro="">
      <xdr:nvGraphicFramePr>
        <xdr:cNvPr id="20" name="Диаграмма 17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598680</xdr:colOff>
      <xdr:row>6</xdr:row>
      <xdr:rowOff>108720</xdr:rowOff>
    </xdr:from>
    <xdr:to>
      <xdr:col>4</xdr:col>
      <xdr:colOff>10440</xdr:colOff>
      <xdr:row>16</xdr:row>
      <xdr:rowOff>173520</xdr:rowOff>
    </xdr:to>
    <xdr:graphicFrame macro="">
      <xdr:nvGraphicFramePr>
        <xdr:cNvPr id="21" name="Диаграмма 4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0</xdr:colOff>
      <xdr:row>22</xdr:row>
      <xdr:rowOff>119880</xdr:rowOff>
    </xdr:from>
    <xdr:to>
      <xdr:col>3</xdr:col>
      <xdr:colOff>924840</xdr:colOff>
      <xdr:row>31</xdr:row>
      <xdr:rowOff>180360</xdr:rowOff>
    </xdr:to>
    <xdr:graphicFrame macro="">
      <xdr:nvGraphicFramePr>
        <xdr:cNvPr id="22" name="Диаграмма 5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598680</xdr:colOff>
      <xdr:row>36</xdr:row>
      <xdr:rowOff>130680</xdr:rowOff>
    </xdr:from>
    <xdr:to>
      <xdr:col>3</xdr:col>
      <xdr:colOff>935639</xdr:colOff>
      <xdr:row>48</xdr:row>
      <xdr:rowOff>54000</xdr:rowOff>
    </xdr:to>
    <xdr:graphicFrame macro="">
      <xdr:nvGraphicFramePr>
        <xdr:cNvPr id="23" name="Диаграмма 6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15</xdr:col>
      <xdr:colOff>85680</xdr:colOff>
      <xdr:row>7</xdr:row>
      <xdr:rowOff>43560</xdr:rowOff>
    </xdr:from>
    <xdr:to>
      <xdr:col>25</xdr:col>
      <xdr:colOff>520920</xdr:colOff>
      <xdr:row>25</xdr:row>
      <xdr:rowOff>98280</xdr:rowOff>
    </xdr:to>
    <xdr:graphicFrame macro="">
      <xdr:nvGraphicFramePr>
        <xdr:cNvPr id="24" name="Диаграмма 7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15</xdr:col>
      <xdr:colOff>116640</xdr:colOff>
      <xdr:row>26</xdr:row>
      <xdr:rowOff>28800</xdr:rowOff>
    </xdr:from>
    <xdr:to>
      <xdr:col>25</xdr:col>
      <xdr:colOff>576720</xdr:colOff>
      <xdr:row>45</xdr:row>
      <xdr:rowOff>151920</xdr:rowOff>
    </xdr:to>
    <xdr:graphicFrame macro="">
      <xdr:nvGraphicFramePr>
        <xdr:cNvPr id="25" name="Диаграмма 8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32</xdr:col>
      <xdr:colOff>76320</xdr:colOff>
      <xdr:row>7</xdr:row>
      <xdr:rowOff>21600</xdr:rowOff>
    </xdr:from>
    <xdr:to>
      <xdr:col>42</xdr:col>
      <xdr:colOff>554760</xdr:colOff>
      <xdr:row>25</xdr:row>
      <xdr:rowOff>162720</xdr:rowOff>
    </xdr:to>
    <xdr:graphicFrame macro="">
      <xdr:nvGraphicFramePr>
        <xdr:cNvPr id="26" name="Диаграмма 10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32</xdr:col>
      <xdr:colOff>65160</xdr:colOff>
      <xdr:row>26</xdr:row>
      <xdr:rowOff>21600</xdr:rowOff>
    </xdr:from>
    <xdr:to>
      <xdr:col>42</xdr:col>
      <xdr:colOff>598320</xdr:colOff>
      <xdr:row>45</xdr:row>
      <xdr:rowOff>119160</xdr:rowOff>
    </xdr:to>
    <xdr:graphicFrame macro="">
      <xdr:nvGraphicFramePr>
        <xdr:cNvPr id="27" name="Диаграмма 12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55</xdr:col>
      <xdr:colOff>32760</xdr:colOff>
      <xdr:row>7</xdr:row>
      <xdr:rowOff>21600</xdr:rowOff>
    </xdr:from>
    <xdr:to>
      <xdr:col>65</xdr:col>
      <xdr:colOff>576720</xdr:colOff>
      <xdr:row>25</xdr:row>
      <xdr:rowOff>162720</xdr:rowOff>
    </xdr:to>
    <xdr:graphicFrame macro="">
      <xdr:nvGraphicFramePr>
        <xdr:cNvPr id="28" name="Диаграмма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55</xdr:col>
      <xdr:colOff>21600</xdr:colOff>
      <xdr:row>26</xdr:row>
      <xdr:rowOff>21600</xdr:rowOff>
    </xdr:from>
    <xdr:to>
      <xdr:col>65</xdr:col>
      <xdr:colOff>565560</xdr:colOff>
      <xdr:row>45</xdr:row>
      <xdr:rowOff>141120</xdr:rowOff>
    </xdr:to>
    <xdr:graphicFrame macro="">
      <xdr:nvGraphicFramePr>
        <xdr:cNvPr id="29" name="Диаграмма 14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55</xdr:col>
      <xdr:colOff>43560</xdr:colOff>
      <xdr:row>45</xdr:row>
      <xdr:rowOff>174240</xdr:rowOff>
    </xdr:from>
    <xdr:to>
      <xdr:col>65</xdr:col>
      <xdr:colOff>576720</xdr:colOff>
      <xdr:row>65</xdr:row>
      <xdr:rowOff>152280</xdr:rowOff>
    </xdr:to>
    <xdr:graphicFrame macro="">
      <xdr:nvGraphicFramePr>
        <xdr:cNvPr id="30" name="Диаграмма 16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55</xdr:col>
      <xdr:colOff>43560</xdr:colOff>
      <xdr:row>66</xdr:row>
      <xdr:rowOff>21600</xdr:rowOff>
    </xdr:from>
    <xdr:to>
      <xdr:col>65</xdr:col>
      <xdr:colOff>598320</xdr:colOff>
      <xdr:row>85</xdr:row>
      <xdr:rowOff>162720</xdr:rowOff>
    </xdr:to>
    <xdr:graphicFrame macro="">
      <xdr:nvGraphicFramePr>
        <xdr:cNvPr id="31" name="Диаграмма 17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78</xdr:col>
      <xdr:colOff>43560</xdr:colOff>
      <xdr:row>7</xdr:row>
      <xdr:rowOff>21600</xdr:rowOff>
    </xdr:from>
    <xdr:to>
      <xdr:col>88</xdr:col>
      <xdr:colOff>565560</xdr:colOff>
      <xdr:row>25</xdr:row>
      <xdr:rowOff>162720</xdr:rowOff>
    </xdr:to>
    <xdr:graphicFrame macro="">
      <xdr:nvGraphicFramePr>
        <xdr:cNvPr id="32" name="Диаграмма 18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78</xdr:col>
      <xdr:colOff>43560</xdr:colOff>
      <xdr:row>26</xdr:row>
      <xdr:rowOff>43560</xdr:rowOff>
    </xdr:from>
    <xdr:to>
      <xdr:col>88</xdr:col>
      <xdr:colOff>565560</xdr:colOff>
      <xdr:row>45</xdr:row>
      <xdr:rowOff>151920</xdr:rowOff>
    </xdr:to>
    <xdr:graphicFrame macro="">
      <xdr:nvGraphicFramePr>
        <xdr:cNvPr id="33" name="Диаграмма 19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78</xdr:col>
      <xdr:colOff>54360</xdr:colOff>
      <xdr:row>46</xdr:row>
      <xdr:rowOff>21600</xdr:rowOff>
    </xdr:from>
    <xdr:to>
      <xdr:col>88</xdr:col>
      <xdr:colOff>587519</xdr:colOff>
      <xdr:row>65</xdr:row>
      <xdr:rowOff>162720</xdr:rowOff>
    </xdr:to>
    <xdr:graphicFrame macro="">
      <xdr:nvGraphicFramePr>
        <xdr:cNvPr id="34" name="Диаграмма 20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78</xdr:col>
      <xdr:colOff>54360</xdr:colOff>
      <xdr:row>66</xdr:row>
      <xdr:rowOff>32760</xdr:rowOff>
    </xdr:from>
    <xdr:to>
      <xdr:col>88</xdr:col>
      <xdr:colOff>576360</xdr:colOff>
      <xdr:row>85</xdr:row>
      <xdr:rowOff>141120</xdr:rowOff>
    </xdr:to>
    <xdr:graphicFrame macro="">
      <xdr:nvGraphicFramePr>
        <xdr:cNvPr id="35" name="Диаграмма 22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591120</xdr:colOff>
      <xdr:row>0</xdr:row>
      <xdr:rowOff>172440</xdr:rowOff>
    </xdr:from>
    <xdr:to>
      <xdr:col>8</xdr:col>
      <xdr:colOff>28800</xdr:colOff>
      <xdr:row>5</xdr:row>
      <xdr:rowOff>129240</xdr:rowOff>
    </xdr:to>
    <xdr:pic>
      <xdr:nvPicPr>
        <xdr:cNvPr id="36" name="Рисунок 4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/>
      </xdr:blipFill>
      <xdr:spPr bwMode="auto">
        <a:xfrm>
          <a:off x="2220480" y="172440"/>
          <a:ext cx="4326120" cy="1598759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6</xdr:col>
      <xdr:colOff>4320</xdr:colOff>
      <xdr:row>11</xdr:row>
      <xdr:rowOff>0</xdr:rowOff>
    </xdr:from>
    <xdr:to>
      <xdr:col>14</xdr:col>
      <xdr:colOff>17280</xdr:colOff>
      <xdr:row>29</xdr:row>
      <xdr:rowOff>169920</xdr:rowOff>
    </xdr:to>
    <xdr:graphicFrame macro="">
      <xdr:nvGraphicFramePr>
        <xdr:cNvPr id="37" name="Диаграмма 5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23</xdr:col>
      <xdr:colOff>88920</xdr:colOff>
      <xdr:row>20</xdr:row>
      <xdr:rowOff>61920</xdr:rowOff>
    </xdr:from>
    <xdr:to>
      <xdr:col>30</xdr:col>
      <xdr:colOff>396720</xdr:colOff>
      <xdr:row>50</xdr:row>
      <xdr:rowOff>66600</xdr:rowOff>
    </xdr:to>
    <xdr:graphicFrame macro="">
      <xdr:nvGraphicFramePr>
        <xdr:cNvPr id="38" name="Диаграмма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179070</xdr:rowOff>
    </xdr:from>
    <xdr:to>
      <xdr:col>23</xdr:col>
      <xdr:colOff>598714</xdr:colOff>
      <xdr:row>18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606334</xdr:colOff>
      <xdr:row>0</xdr:row>
      <xdr:rowOff>179070</xdr:rowOff>
    </xdr:from>
    <xdr:to>
      <xdr:col>32</xdr:col>
      <xdr:colOff>598714</xdr:colOff>
      <xdr:row>18</xdr:row>
      <xdr:rowOff>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19</xdr:row>
      <xdr:rowOff>10884</xdr:rowOff>
    </xdr:from>
    <xdr:to>
      <xdr:col>23</xdr:col>
      <xdr:colOff>598714</xdr:colOff>
      <xdr:row>36</xdr:row>
      <xdr:rowOff>10886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7619</xdr:colOff>
      <xdr:row>19</xdr:row>
      <xdr:rowOff>15784</xdr:rowOff>
    </xdr:from>
    <xdr:to>
      <xdr:col>33</xdr:col>
      <xdr:colOff>21769</xdr:colOff>
      <xdr:row>36</xdr:row>
      <xdr:rowOff>21771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32</xdr:col>
      <xdr:colOff>598716</xdr:colOff>
      <xdr:row>0</xdr:row>
      <xdr:rowOff>173182</xdr:rowOff>
    </xdr:from>
    <xdr:to>
      <xdr:col>42</xdr:col>
      <xdr:colOff>0</xdr:colOff>
      <xdr:row>18</xdr:row>
      <xdr:rowOff>13853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33</xdr:col>
      <xdr:colOff>21771</xdr:colOff>
      <xdr:row>19</xdr:row>
      <xdr:rowOff>10886</xdr:rowOff>
    </xdr:from>
    <xdr:to>
      <xdr:col>41</xdr:col>
      <xdr:colOff>555171</xdr:colOff>
      <xdr:row>36</xdr:row>
      <xdr:rowOff>10886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41</xdr:col>
      <xdr:colOff>581294</xdr:colOff>
      <xdr:row>19</xdr:row>
      <xdr:rowOff>21772</xdr:rowOff>
    </xdr:from>
    <xdr:to>
      <xdr:col>50</xdr:col>
      <xdr:colOff>489857</xdr:colOff>
      <xdr:row>36</xdr:row>
      <xdr:rowOff>1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42</xdr:col>
      <xdr:colOff>0</xdr:colOff>
      <xdr:row>0</xdr:row>
      <xdr:rowOff>174170</xdr:rowOff>
    </xdr:from>
    <xdr:to>
      <xdr:col>50</xdr:col>
      <xdr:colOff>511628</xdr:colOff>
      <xdr:row>18</xdr:row>
      <xdr:rowOff>10884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179070</xdr:rowOff>
    </xdr:from>
    <xdr:to>
      <xdr:col>23</xdr:col>
      <xdr:colOff>598714</xdr:colOff>
      <xdr:row>18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606334</xdr:colOff>
      <xdr:row>0</xdr:row>
      <xdr:rowOff>179070</xdr:rowOff>
    </xdr:from>
    <xdr:to>
      <xdr:col>32</xdr:col>
      <xdr:colOff>598714</xdr:colOff>
      <xdr:row>18</xdr:row>
      <xdr:rowOff>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19</xdr:row>
      <xdr:rowOff>10884</xdr:rowOff>
    </xdr:from>
    <xdr:to>
      <xdr:col>23</xdr:col>
      <xdr:colOff>598714</xdr:colOff>
      <xdr:row>36</xdr:row>
      <xdr:rowOff>10886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7619</xdr:colOff>
      <xdr:row>19</xdr:row>
      <xdr:rowOff>15784</xdr:rowOff>
    </xdr:from>
    <xdr:to>
      <xdr:col>33</xdr:col>
      <xdr:colOff>21769</xdr:colOff>
      <xdr:row>36</xdr:row>
      <xdr:rowOff>21771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32</xdr:col>
      <xdr:colOff>598716</xdr:colOff>
      <xdr:row>0</xdr:row>
      <xdr:rowOff>173182</xdr:rowOff>
    </xdr:from>
    <xdr:to>
      <xdr:col>42</xdr:col>
      <xdr:colOff>0</xdr:colOff>
      <xdr:row>18</xdr:row>
      <xdr:rowOff>13853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33</xdr:col>
      <xdr:colOff>21771</xdr:colOff>
      <xdr:row>19</xdr:row>
      <xdr:rowOff>10886</xdr:rowOff>
    </xdr:from>
    <xdr:to>
      <xdr:col>41</xdr:col>
      <xdr:colOff>555171</xdr:colOff>
      <xdr:row>36</xdr:row>
      <xdr:rowOff>10886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41</xdr:col>
      <xdr:colOff>581294</xdr:colOff>
      <xdr:row>19</xdr:row>
      <xdr:rowOff>21772</xdr:rowOff>
    </xdr:from>
    <xdr:to>
      <xdr:col>50</xdr:col>
      <xdr:colOff>489857</xdr:colOff>
      <xdr:row>36</xdr:row>
      <xdr:rowOff>1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42</xdr:col>
      <xdr:colOff>0</xdr:colOff>
      <xdr:row>0</xdr:row>
      <xdr:rowOff>174170</xdr:rowOff>
    </xdr:from>
    <xdr:to>
      <xdr:col>50</xdr:col>
      <xdr:colOff>511628</xdr:colOff>
      <xdr:row>18</xdr:row>
      <xdr:rowOff>10884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179070</xdr:rowOff>
    </xdr:from>
    <xdr:to>
      <xdr:col>23</xdr:col>
      <xdr:colOff>598714</xdr:colOff>
      <xdr:row>18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606334</xdr:colOff>
      <xdr:row>0</xdr:row>
      <xdr:rowOff>179070</xdr:rowOff>
    </xdr:from>
    <xdr:to>
      <xdr:col>32</xdr:col>
      <xdr:colOff>598714</xdr:colOff>
      <xdr:row>18</xdr:row>
      <xdr:rowOff>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19</xdr:row>
      <xdr:rowOff>10884</xdr:rowOff>
    </xdr:from>
    <xdr:to>
      <xdr:col>23</xdr:col>
      <xdr:colOff>598714</xdr:colOff>
      <xdr:row>36</xdr:row>
      <xdr:rowOff>10886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7619</xdr:colOff>
      <xdr:row>19</xdr:row>
      <xdr:rowOff>15784</xdr:rowOff>
    </xdr:from>
    <xdr:to>
      <xdr:col>33</xdr:col>
      <xdr:colOff>21769</xdr:colOff>
      <xdr:row>36</xdr:row>
      <xdr:rowOff>21771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32</xdr:col>
      <xdr:colOff>598716</xdr:colOff>
      <xdr:row>0</xdr:row>
      <xdr:rowOff>173182</xdr:rowOff>
    </xdr:from>
    <xdr:to>
      <xdr:col>42</xdr:col>
      <xdr:colOff>0</xdr:colOff>
      <xdr:row>18</xdr:row>
      <xdr:rowOff>13853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33</xdr:col>
      <xdr:colOff>21771</xdr:colOff>
      <xdr:row>19</xdr:row>
      <xdr:rowOff>10886</xdr:rowOff>
    </xdr:from>
    <xdr:to>
      <xdr:col>41</xdr:col>
      <xdr:colOff>555171</xdr:colOff>
      <xdr:row>36</xdr:row>
      <xdr:rowOff>10886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41</xdr:col>
      <xdr:colOff>581294</xdr:colOff>
      <xdr:row>19</xdr:row>
      <xdr:rowOff>21772</xdr:rowOff>
    </xdr:from>
    <xdr:to>
      <xdr:col>50</xdr:col>
      <xdr:colOff>489857</xdr:colOff>
      <xdr:row>36</xdr:row>
      <xdr:rowOff>1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42</xdr:col>
      <xdr:colOff>0</xdr:colOff>
      <xdr:row>0</xdr:row>
      <xdr:rowOff>174170</xdr:rowOff>
    </xdr:from>
    <xdr:to>
      <xdr:col>50</xdr:col>
      <xdr:colOff>511628</xdr:colOff>
      <xdr:row>18</xdr:row>
      <xdr:rowOff>10884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179070</xdr:rowOff>
    </xdr:from>
    <xdr:to>
      <xdr:col>22</xdr:col>
      <xdr:colOff>598714</xdr:colOff>
      <xdr:row>18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606334</xdr:colOff>
      <xdr:row>0</xdr:row>
      <xdr:rowOff>179070</xdr:rowOff>
    </xdr:from>
    <xdr:to>
      <xdr:col>31</xdr:col>
      <xdr:colOff>598714</xdr:colOff>
      <xdr:row>18</xdr:row>
      <xdr:rowOff>10884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19</xdr:row>
      <xdr:rowOff>10884</xdr:rowOff>
    </xdr:from>
    <xdr:to>
      <xdr:col>22</xdr:col>
      <xdr:colOff>598714</xdr:colOff>
      <xdr:row>36</xdr:row>
      <xdr:rowOff>10886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584562</xdr:colOff>
      <xdr:row>0</xdr:row>
      <xdr:rowOff>168185</xdr:rowOff>
    </xdr:from>
    <xdr:to>
      <xdr:col>40</xdr:col>
      <xdr:colOff>598713</xdr:colOff>
      <xdr:row>17</xdr:row>
      <xdr:rowOff>174172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23</xdr:col>
      <xdr:colOff>10888</xdr:colOff>
      <xdr:row>18</xdr:row>
      <xdr:rowOff>184067</xdr:rowOff>
    </xdr:from>
    <xdr:to>
      <xdr:col>32</xdr:col>
      <xdr:colOff>21772</xdr:colOff>
      <xdr:row>36</xdr:row>
      <xdr:rowOff>24740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21771</xdr:colOff>
      <xdr:row>19</xdr:row>
      <xdr:rowOff>10886</xdr:rowOff>
    </xdr:from>
    <xdr:to>
      <xdr:col>40</xdr:col>
      <xdr:colOff>555171</xdr:colOff>
      <xdr:row>36</xdr:row>
      <xdr:rowOff>10886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179070</xdr:rowOff>
    </xdr:from>
    <xdr:to>
      <xdr:col>20</xdr:col>
      <xdr:colOff>598714</xdr:colOff>
      <xdr:row>18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606334</xdr:colOff>
      <xdr:row>0</xdr:row>
      <xdr:rowOff>179070</xdr:rowOff>
    </xdr:from>
    <xdr:to>
      <xdr:col>29</xdr:col>
      <xdr:colOff>598714</xdr:colOff>
      <xdr:row>18</xdr:row>
      <xdr:rowOff>10884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0</xdr:colOff>
      <xdr:row>19</xdr:row>
      <xdr:rowOff>10884</xdr:rowOff>
    </xdr:from>
    <xdr:to>
      <xdr:col>20</xdr:col>
      <xdr:colOff>598714</xdr:colOff>
      <xdr:row>36</xdr:row>
      <xdr:rowOff>10886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10888</xdr:colOff>
      <xdr:row>18</xdr:row>
      <xdr:rowOff>184067</xdr:rowOff>
    </xdr:from>
    <xdr:to>
      <xdr:col>30</xdr:col>
      <xdr:colOff>21772</xdr:colOff>
      <xdr:row>36</xdr:row>
      <xdr:rowOff>24740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30</xdr:col>
      <xdr:colOff>0</xdr:colOff>
      <xdr:row>0</xdr:row>
      <xdr:rowOff>174172</xdr:rowOff>
    </xdr:from>
    <xdr:to>
      <xdr:col>39</xdr:col>
      <xdr:colOff>14150</xdr:colOff>
      <xdr:row>17</xdr:row>
      <xdr:rowOff>180158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30</xdr:col>
      <xdr:colOff>46809</xdr:colOff>
      <xdr:row>19</xdr:row>
      <xdr:rowOff>16873</xdr:rowOff>
    </xdr:from>
    <xdr:to>
      <xdr:col>38</xdr:col>
      <xdr:colOff>580209</xdr:colOff>
      <xdr:row>36</xdr:row>
      <xdr:rowOff>16873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A" displayName="tblA" ref="A1:G6">
  <autoFilter ref="A1:G6" xr:uid="{00000000-0009-0000-0100-000001000000}"/>
  <tableColumns count="7">
    <tableColumn id="1" xr3:uid="{00000000-0010-0000-0000-000001000000}" name="A" dataDxfId="19"/>
    <tableColumn id="2" xr3:uid="{00000000-0010-0000-0000-000002000000}" name="Y1" dataDxfId="18"/>
    <tableColumn id="3" xr3:uid="{00000000-0010-0000-0000-000003000000}" name="Y2" dataDxfId="17"/>
    <tableColumn id="4" xr3:uid="{00000000-0010-0000-0000-000004000000}" name="Y3" dataDxfId="16"/>
    <tableColumn id="5" xr3:uid="{00000000-0010-0000-0000-000005000000}" name="Y4" dataDxfId="15"/>
    <tableColumn id="6" xr3:uid="{00000000-0010-0000-0000-000006000000}" name="Y5" dataDxfId="14"/>
    <tableColumn id="7" xr3:uid="{00000000-0010-0000-0000-000007000000}" name="Y6" dataDxfId="1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blB" displayName="tblB" ref="A1:F7">
  <autoFilter ref="A1:F7" xr:uid="{00000000-0009-0000-0100-000002000000}"/>
  <tableColumns count="6">
    <tableColumn id="1" xr3:uid="{00000000-0010-0000-0100-000001000000}" name="B" dataDxfId="12"/>
    <tableColumn id="2" xr3:uid="{00000000-0010-0000-0100-000002000000}" name="Z1" dataDxfId="11"/>
    <tableColumn id="3" xr3:uid="{00000000-0010-0000-0100-000003000000}" name="Z2" dataDxfId="10"/>
    <tableColumn id="4" xr3:uid="{00000000-0010-0000-0100-000004000000}" name="Z3" dataDxfId="9"/>
    <tableColumn id="5" xr3:uid="{00000000-0010-0000-0100-000005000000}" name="Z4" dataDxfId="8"/>
    <tableColumn id="6" xr3:uid="{00000000-0010-0000-0100-000006000000}" name="Z5" dataDxfId="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New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avto-russia.ru/autos/audi/audi_q3_sportback.html" TargetMode="External"/><Relationship Id="rId2" Type="http://schemas.openxmlformats.org/officeDocument/2006/relationships/hyperlink" Target="https://auto.drom.ru/all/page4/?minprice=7000000" TargetMode="External"/><Relationship Id="rId1" Type="http://schemas.openxmlformats.org/officeDocument/2006/relationships/hyperlink" Target="https://www.avtogermes.ru/sale/new/1500000/" TargetMode="External"/><Relationship Id="rId4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02"/>
  <sheetViews>
    <sheetView topLeftCell="A35" zoomScale="60" workbookViewId="0">
      <selection activeCell="C60" sqref="C60:D61"/>
    </sheetView>
  </sheetViews>
  <sheetFormatPr defaultColWidth="8.6328125" defaultRowHeight="14.5" x14ac:dyDescent="0.35"/>
  <cols>
    <col min="1" max="1" width="9" customWidth="1"/>
    <col min="3" max="4" width="22.1796875" customWidth="1"/>
    <col min="15" max="15" width="13.453125" customWidth="1"/>
    <col min="16" max="16" width="14.81640625" customWidth="1"/>
    <col min="17" max="17" width="10.1796875" customWidth="1"/>
    <col min="18" max="18" width="10" customWidth="1"/>
    <col min="19" max="19" width="12" customWidth="1"/>
    <col min="20" max="20" width="16.08984375" customWidth="1"/>
    <col min="21" max="22" width="10.1796875" customWidth="1"/>
  </cols>
  <sheetData>
    <row r="1" spans="1:21" ht="29" x14ac:dyDescent="0.35">
      <c r="A1" s="1" t="s">
        <v>0</v>
      </c>
      <c r="C1" s="2"/>
      <c r="D1" s="2"/>
      <c r="O1" s="3" t="s">
        <v>1</v>
      </c>
      <c r="P1" s="3" t="s">
        <v>2</v>
      </c>
      <c r="Q1" s="3" t="s">
        <v>3</v>
      </c>
      <c r="R1" s="1" t="s">
        <v>4</v>
      </c>
      <c r="S1" s="3" t="s">
        <v>5</v>
      </c>
      <c r="T1" s="1" t="s">
        <v>6</v>
      </c>
      <c r="U1" s="1" t="s">
        <v>7</v>
      </c>
    </row>
    <row r="2" spans="1:21" x14ac:dyDescent="0.35">
      <c r="A2" s="4">
        <v>0</v>
      </c>
      <c r="B2" s="5"/>
      <c r="C2" s="155" t="s">
        <v>8</v>
      </c>
      <c r="D2" s="155"/>
      <c r="O2" s="4">
        <f t="shared" ref="O2:O65" si="0">IF(OR((A2&lt;=$D$3),(A2&gt;=$D$5)),0,IF(A2=$D$4,1,IF(AND((A2&gt;$D$3),(A2&lt;$D$4)),((A2-$D$3)/($D$4-$D$3)),((A2-$D$5)/($D$4-$D$5)))))</f>
        <v>0</v>
      </c>
      <c r="P2" s="4">
        <f t="shared" ref="P2:P65" si="1">IF(AND((A2&gt;=$D$17),(A2&lt;=$D$18)),1,IF(AND((A2&gt;$D$16),(A2&lt;$D$17)),((A2-$D$16)/($D$17-$D$16)),IF(AND((A2&gt;$D$18),(A2&lt;$D$19)),((A2-$D$19)/($D$18-$D$19)),0)))</f>
        <v>0</v>
      </c>
      <c r="Q2" s="4">
        <f t="shared" ref="Q2:Q65" si="2">EXP(-(((A2-$D$32)^2)/(2*$D$33^2)))</f>
        <v>1.1108996538242306E-2</v>
      </c>
      <c r="R2" s="4">
        <f t="shared" ref="R2:R65" si="3">1/(1+ABS((A2-$D$48)/$D$46)^(2*$D$47))</f>
        <v>1.5201245436999506E-3</v>
      </c>
      <c r="S2" s="4">
        <f t="shared" ref="S2:S65" si="4">1/(1+EXP(-$D$60*(A2-$D$61)))</f>
        <v>4.2483542552915889E-18</v>
      </c>
      <c r="T2" s="4">
        <f t="shared" ref="T2:T65" si="5">IF(A2&lt;=$D$74,0,IF(AND(A2&gt;=$D$74,A2&lt;=$D$76),2*(((A2-$D$74)/($D$75-$D$74))^2),IF(AND(A2&gt;=$D$76,A2&lt;=$D$75),1-2*((($D$75-A2)/($D$75-$D$74))^2),1)))</f>
        <v>0</v>
      </c>
      <c r="U2" s="4">
        <f t="shared" ref="U2:U65" si="6">IF(A2&lt;=$D$89,1,IF(AND(A2&gt;=$D$89,A2&lt;=$D$91),1-2*(((A2-$D$89)/($D$90-$D$89))^2),IF(AND(A2&gt;=$D$91,A2&lt;=$D$90),2*((($D$90-A2)/($D$90-$D$89))^2),0)))</f>
        <v>1</v>
      </c>
    </row>
    <row r="3" spans="1:21" x14ac:dyDescent="0.35">
      <c r="A3" s="4">
        <v>0.1</v>
      </c>
      <c r="B3" s="5"/>
      <c r="C3" s="4" t="s">
        <v>9</v>
      </c>
      <c r="D3" s="4">
        <v>4</v>
      </c>
      <c r="O3" s="4">
        <f t="shared" si="0"/>
        <v>0</v>
      </c>
      <c r="P3" s="4">
        <f t="shared" si="1"/>
        <v>0</v>
      </c>
      <c r="Q3" s="4">
        <f t="shared" si="2"/>
        <v>1.19704699443895E-2</v>
      </c>
      <c r="R3" s="4">
        <f t="shared" si="3"/>
        <v>1.6620246812600523E-3</v>
      </c>
      <c r="S3" s="4">
        <f t="shared" si="4"/>
        <v>6.3377998023733707E-18</v>
      </c>
      <c r="T3" s="4">
        <f t="shared" si="5"/>
        <v>0</v>
      </c>
      <c r="U3" s="4">
        <f t="shared" si="6"/>
        <v>1</v>
      </c>
    </row>
    <row r="4" spans="1:21" x14ac:dyDescent="0.35">
      <c r="A4" s="4">
        <v>0.2</v>
      </c>
      <c r="B4" s="5"/>
      <c r="C4" s="4" t="s">
        <v>10</v>
      </c>
      <c r="D4" s="4">
        <v>7</v>
      </c>
      <c r="O4" s="4">
        <f t="shared" si="0"/>
        <v>0</v>
      </c>
      <c r="P4" s="4">
        <f t="shared" si="1"/>
        <v>0</v>
      </c>
      <c r="Q4" s="4">
        <f t="shared" si="2"/>
        <v>1.2890689144001471E-2</v>
      </c>
      <c r="R4" s="4">
        <f t="shared" si="3"/>
        <v>1.8189797372572293E-3</v>
      </c>
      <c r="S4" s="4">
        <f t="shared" si="4"/>
        <v>9.4548862738865416E-18</v>
      </c>
      <c r="T4" s="4">
        <f t="shared" si="5"/>
        <v>0</v>
      </c>
      <c r="U4" s="4">
        <f t="shared" si="6"/>
        <v>1</v>
      </c>
    </row>
    <row r="5" spans="1:21" x14ac:dyDescent="0.35">
      <c r="A5" s="4">
        <v>0.3</v>
      </c>
      <c r="B5" s="5"/>
      <c r="C5" s="4" t="s">
        <v>11</v>
      </c>
      <c r="D5" s="4">
        <v>10</v>
      </c>
      <c r="O5" s="4">
        <f t="shared" si="0"/>
        <v>0</v>
      </c>
      <c r="P5" s="4">
        <f t="shared" si="1"/>
        <v>0</v>
      </c>
      <c r="Q5" s="4">
        <f t="shared" si="2"/>
        <v>1.3872976053607142E-2</v>
      </c>
      <c r="R5" s="4">
        <f t="shared" si="3"/>
        <v>1.9927810851812066E-3</v>
      </c>
      <c r="S5" s="4">
        <f t="shared" si="4"/>
        <v>1.4105032856773469E-17</v>
      </c>
      <c r="T5" s="4">
        <f t="shared" si="5"/>
        <v>0</v>
      </c>
      <c r="U5" s="4">
        <f t="shared" si="6"/>
        <v>1</v>
      </c>
    </row>
    <row r="6" spans="1:21" x14ac:dyDescent="0.35">
      <c r="A6" s="4">
        <v>0.4</v>
      </c>
      <c r="O6" s="4">
        <f t="shared" si="0"/>
        <v>0</v>
      </c>
      <c r="P6" s="4">
        <f t="shared" si="1"/>
        <v>0</v>
      </c>
      <c r="Q6" s="4">
        <f t="shared" si="2"/>
        <v>1.4920786069067842E-2</v>
      </c>
      <c r="R6" s="4">
        <f t="shared" si="3"/>
        <v>2.1854564183540026E-3</v>
      </c>
      <c r="S6" s="4">
        <f t="shared" si="4"/>
        <v>2.1042236376776231E-17</v>
      </c>
      <c r="T6" s="4">
        <f t="shared" si="5"/>
        <v>0</v>
      </c>
      <c r="U6" s="4">
        <f t="shared" si="6"/>
        <v>1</v>
      </c>
    </row>
    <row r="7" spans="1:21" x14ac:dyDescent="0.35">
      <c r="A7" s="4">
        <v>0.5</v>
      </c>
      <c r="O7" s="4">
        <f t="shared" si="0"/>
        <v>0</v>
      </c>
      <c r="P7" s="4">
        <f t="shared" si="1"/>
        <v>0</v>
      </c>
      <c r="Q7" s="4">
        <f t="shared" si="2"/>
        <v>1.6037709275350549E-2</v>
      </c>
      <c r="R7" s="4">
        <f t="shared" si="3"/>
        <v>2.3993039467033422E-3</v>
      </c>
      <c r="S7" s="4">
        <f t="shared" si="4"/>
        <v>3.1391327920480296E-17</v>
      </c>
      <c r="T7" s="4">
        <f t="shared" si="5"/>
        <v>0</v>
      </c>
      <c r="U7" s="4">
        <f t="shared" si="6"/>
        <v>1</v>
      </c>
    </row>
    <row r="8" spans="1:21" x14ac:dyDescent="0.35">
      <c r="A8" s="4">
        <v>0.6</v>
      </c>
      <c r="O8" s="4">
        <f t="shared" si="0"/>
        <v>0</v>
      </c>
      <c r="P8" s="4">
        <f t="shared" si="1"/>
        <v>0</v>
      </c>
      <c r="Q8" s="4">
        <f t="shared" si="2"/>
        <v>1.7227471311635108E-2</v>
      </c>
      <c r="R8" s="4">
        <f t="shared" si="3"/>
        <v>2.6369319635966147E-3</v>
      </c>
      <c r="S8" s="4">
        <f t="shared" si="4"/>
        <v>4.683035828352842E-17</v>
      </c>
      <c r="T8" s="4">
        <f t="shared" si="5"/>
        <v>0</v>
      </c>
      <c r="U8" s="4">
        <f t="shared" si="6"/>
        <v>1</v>
      </c>
    </row>
    <row r="9" spans="1:21" x14ac:dyDescent="0.35">
      <c r="A9" s="4">
        <v>0.7</v>
      </c>
      <c r="O9" s="4">
        <f t="shared" si="0"/>
        <v>0</v>
      </c>
      <c r="P9" s="4">
        <f t="shared" si="1"/>
        <v>0</v>
      </c>
      <c r="Q9" s="4">
        <f t="shared" si="2"/>
        <v>1.8493933862369062E-2</v>
      </c>
      <c r="R9" s="4">
        <f t="shared" si="3"/>
        <v>2.9013046870020273E-3</v>
      </c>
      <c r="S9" s="4">
        <f t="shared" si="4"/>
        <v>6.9862685086757036E-17</v>
      </c>
      <c r="T9" s="4">
        <f t="shared" si="5"/>
        <v>0</v>
      </c>
      <c r="U9" s="4">
        <f t="shared" si="6"/>
        <v>1</v>
      </c>
    </row>
    <row r="10" spans="1:21" x14ac:dyDescent="0.35">
      <c r="A10" s="4">
        <v>0.8</v>
      </c>
      <c r="O10" s="4">
        <f t="shared" si="0"/>
        <v>0</v>
      </c>
      <c r="P10" s="4">
        <f t="shared" si="1"/>
        <v>0</v>
      </c>
      <c r="Q10" s="4">
        <f t="shared" si="2"/>
        <v>1.9841094744370298E-2</v>
      </c>
      <c r="R10" s="4">
        <f t="shared" si="3"/>
        <v>3.195795440096144E-3</v>
      </c>
      <c r="S10" s="4">
        <f t="shared" si="4"/>
        <v>1.0422287905595918E-16</v>
      </c>
      <c r="T10" s="4">
        <f t="shared" si="5"/>
        <v>0</v>
      </c>
      <c r="U10" s="4">
        <f t="shared" si="6"/>
        <v>1</v>
      </c>
    </row>
    <row r="11" spans="1:21" x14ac:dyDescent="0.35">
      <c r="A11" s="4">
        <v>0.9</v>
      </c>
      <c r="O11" s="4">
        <f t="shared" si="0"/>
        <v>0</v>
      </c>
      <c r="P11" s="4">
        <f t="shared" si="1"/>
        <v>0</v>
      </c>
      <c r="Q11" s="4">
        <f t="shared" si="2"/>
        <v>2.1273087559681585E-2</v>
      </c>
      <c r="R11" s="4">
        <f t="shared" si="3"/>
        <v>3.5242484268647378E-3</v>
      </c>
      <c r="S11" s="4">
        <f t="shared" si="4"/>
        <v>1.5548226503495877E-16</v>
      </c>
      <c r="T11" s="4">
        <f t="shared" si="5"/>
        <v>0</v>
      </c>
      <c r="U11" s="4">
        <f t="shared" si="6"/>
        <v>1</v>
      </c>
    </row>
    <row r="12" spans="1:21" x14ac:dyDescent="0.35">
      <c r="A12" s="4">
        <v>1</v>
      </c>
      <c r="O12" s="4">
        <f t="shared" si="0"/>
        <v>0</v>
      </c>
      <c r="P12" s="4">
        <f t="shared" si="1"/>
        <v>0</v>
      </c>
      <c r="Q12" s="4">
        <f t="shared" si="2"/>
        <v>2.2794180883612344E-2</v>
      </c>
      <c r="R12" s="4">
        <f t="shared" si="3"/>
        <v>3.8910505836575876E-3</v>
      </c>
      <c r="S12" s="4">
        <f t="shared" si="4"/>
        <v>2.3195228302435691E-16</v>
      </c>
      <c r="T12" s="4">
        <f t="shared" si="5"/>
        <v>0</v>
      </c>
      <c r="U12" s="4">
        <f t="shared" si="6"/>
        <v>1</v>
      </c>
    </row>
    <row r="13" spans="1:21" x14ac:dyDescent="0.35">
      <c r="A13" s="4">
        <v>1.1000000000000001</v>
      </c>
      <c r="O13" s="4">
        <f t="shared" si="0"/>
        <v>0</v>
      </c>
      <c r="P13" s="4">
        <f t="shared" si="1"/>
        <v>0</v>
      </c>
      <c r="Q13" s="4">
        <f t="shared" si="2"/>
        <v>2.4408776957271911E-2</v>
      </c>
      <c r="R13" s="4">
        <f t="shared" si="3"/>
        <v>4.3012152543698313E-3</v>
      </c>
      <c r="S13" s="4">
        <f t="shared" si="4"/>
        <v>3.4603214449001304E-16</v>
      </c>
      <c r="T13" s="4">
        <f t="shared" si="5"/>
        <v>0</v>
      </c>
      <c r="U13" s="4">
        <f t="shared" si="6"/>
        <v>1</v>
      </c>
    </row>
    <row r="14" spans="1:21" x14ac:dyDescent="0.35">
      <c r="A14" s="4">
        <v>1.2</v>
      </c>
      <c r="C14" s="2"/>
      <c r="D14" s="2"/>
      <c r="O14" s="4">
        <f t="shared" si="0"/>
        <v>0</v>
      </c>
      <c r="P14" s="4">
        <f t="shared" si="1"/>
        <v>0</v>
      </c>
      <c r="Q14" s="4">
        <f t="shared" si="2"/>
        <v>2.6121409853918223E-2</v>
      </c>
      <c r="R14" s="4">
        <f t="shared" si="3"/>
        <v>4.7604797522440697E-3</v>
      </c>
      <c r="S14" s="4">
        <f t="shared" si="4"/>
        <v>5.162192993279732E-16</v>
      </c>
      <c r="T14" s="4">
        <f t="shared" si="5"/>
        <v>0</v>
      </c>
      <c r="U14" s="4">
        <f t="shared" si="6"/>
        <v>1</v>
      </c>
    </row>
    <row r="15" spans="1:21" x14ac:dyDescent="0.35">
      <c r="A15" s="4">
        <v>1.3</v>
      </c>
      <c r="B15" s="5"/>
      <c r="C15" s="154" t="s">
        <v>12</v>
      </c>
      <c r="D15" s="154"/>
      <c r="O15" s="4">
        <f t="shared" si="0"/>
        <v>0</v>
      </c>
      <c r="P15" s="4">
        <f t="shared" si="1"/>
        <v>0</v>
      </c>
      <c r="Q15" s="4">
        <f t="shared" si="2"/>
        <v>2.7936743088624476E-2</v>
      </c>
      <c r="R15" s="4">
        <f t="shared" si="3"/>
        <v>5.2754192435996812E-3</v>
      </c>
      <c r="S15" s="4">
        <f t="shared" si="4"/>
        <v>7.7010870013654634E-16</v>
      </c>
      <c r="T15" s="4">
        <f t="shared" si="5"/>
        <v>0</v>
      </c>
      <c r="U15" s="4">
        <f t="shared" si="6"/>
        <v>1</v>
      </c>
    </row>
    <row r="16" spans="1:21" x14ac:dyDescent="0.35">
      <c r="A16" s="4">
        <v>1.4</v>
      </c>
      <c r="B16" s="5"/>
      <c r="C16" s="4" t="s">
        <v>9</v>
      </c>
      <c r="D16" s="4">
        <v>2</v>
      </c>
      <c r="O16" s="4">
        <f t="shared" si="0"/>
        <v>0</v>
      </c>
      <c r="P16" s="4">
        <f t="shared" si="1"/>
        <v>0</v>
      </c>
      <c r="Q16" s="4">
        <f t="shared" si="2"/>
        <v>2.9859566641115533E-2</v>
      </c>
      <c r="R16" s="4">
        <f t="shared" si="3"/>
        <v>5.8535798275806536E-3</v>
      </c>
      <c r="S16" s="4">
        <f t="shared" si="4"/>
        <v>1.1488671787321128E-15</v>
      </c>
      <c r="T16" s="4">
        <f t="shared" si="5"/>
        <v>0</v>
      </c>
      <c r="U16" s="4">
        <f t="shared" si="6"/>
        <v>1</v>
      </c>
    </row>
    <row r="17" spans="1:21" x14ac:dyDescent="0.35">
      <c r="A17" s="4">
        <v>1.5</v>
      </c>
      <c r="B17" s="5"/>
      <c r="C17" s="4" t="s">
        <v>10</v>
      </c>
      <c r="D17" s="4">
        <v>9</v>
      </c>
      <c r="O17" s="4">
        <f t="shared" si="0"/>
        <v>0</v>
      </c>
      <c r="P17" s="4">
        <f t="shared" si="1"/>
        <v>0</v>
      </c>
      <c r="Q17" s="4">
        <f t="shared" si="2"/>
        <v>3.1894793362157101E-2</v>
      </c>
      <c r="R17" s="4">
        <f t="shared" si="3"/>
        <v>6.5036342017956725E-3</v>
      </c>
      <c r="S17" s="4">
        <f t="shared" si="4"/>
        <v>1.71390843154201E-15</v>
      </c>
      <c r="T17" s="4">
        <f t="shared" si="5"/>
        <v>0</v>
      </c>
      <c r="U17" s="4">
        <f t="shared" si="6"/>
        <v>1</v>
      </c>
    </row>
    <row r="18" spans="1:21" x14ac:dyDescent="0.35">
      <c r="A18" s="4">
        <v>1.6</v>
      </c>
      <c r="B18" s="5"/>
      <c r="C18" s="4" t="s">
        <v>11</v>
      </c>
      <c r="D18" s="4">
        <v>12</v>
      </c>
      <c r="O18" s="4">
        <f t="shared" si="0"/>
        <v>0</v>
      </c>
      <c r="P18" s="4">
        <f t="shared" si="1"/>
        <v>0</v>
      </c>
      <c r="Q18" s="4">
        <f t="shared" si="2"/>
        <v>3.4047454734599331E-2</v>
      </c>
      <c r="R18" s="4">
        <f t="shared" si="3"/>
        <v>7.235563907879273E-3</v>
      </c>
      <c r="S18" s="4">
        <f t="shared" si="4"/>
        <v>2.556850927669977E-15</v>
      </c>
      <c r="T18" s="4">
        <f t="shared" si="5"/>
        <v>0</v>
      </c>
      <c r="U18" s="4">
        <f t="shared" si="6"/>
        <v>1</v>
      </c>
    </row>
    <row r="19" spans="1:21" x14ac:dyDescent="0.35">
      <c r="A19" s="4">
        <v>1.7</v>
      </c>
      <c r="B19" s="5"/>
      <c r="C19" s="4" t="s">
        <v>13</v>
      </c>
      <c r="D19" s="4">
        <v>17</v>
      </c>
      <c r="O19" s="4">
        <f t="shared" si="0"/>
        <v>0</v>
      </c>
      <c r="P19" s="4">
        <f t="shared" si="1"/>
        <v>0</v>
      </c>
      <c r="Q19" s="4">
        <f t="shared" si="2"/>
        <v>3.6322695961098231E-2</v>
      </c>
      <c r="R19" s="4">
        <f t="shared" si="3"/>
        <v>8.0608728553292312E-3</v>
      </c>
      <c r="S19" s="4">
        <f t="shared" si="4"/>
        <v>3.8143733620850555E-15</v>
      </c>
      <c r="T19" s="4">
        <f t="shared" si="5"/>
        <v>0</v>
      </c>
      <c r="U19" s="4">
        <f t="shared" si="6"/>
        <v>1</v>
      </c>
    </row>
    <row r="20" spans="1:21" x14ac:dyDescent="0.35">
      <c r="A20" s="4">
        <v>1.8</v>
      </c>
      <c r="O20" s="4">
        <f t="shared" si="0"/>
        <v>0</v>
      </c>
      <c r="P20" s="4">
        <f t="shared" si="1"/>
        <v>0</v>
      </c>
      <c r="Q20" s="4">
        <f t="shared" si="2"/>
        <v>3.8725770351664364E-2</v>
      </c>
      <c r="R20" s="4">
        <f t="shared" si="3"/>
        <v>8.9928376379164576E-3</v>
      </c>
      <c r="S20" s="4">
        <f t="shared" si="4"/>
        <v>5.6903763875834751E-15</v>
      </c>
      <c r="T20" s="4">
        <f t="shared" si="5"/>
        <v>0</v>
      </c>
      <c r="U20" s="4">
        <f t="shared" si="6"/>
        <v>1</v>
      </c>
    </row>
    <row r="21" spans="1:21" x14ac:dyDescent="0.35">
      <c r="A21" s="4">
        <v>1.9</v>
      </c>
      <c r="O21" s="4">
        <f t="shared" si="0"/>
        <v>0</v>
      </c>
      <c r="P21" s="4">
        <f t="shared" si="1"/>
        <v>0</v>
      </c>
      <c r="Q21" s="4">
        <f t="shared" si="2"/>
        <v>4.1262032985531993E-2</v>
      </c>
      <c r="R21" s="4">
        <f t="shared" si="3"/>
        <v>1.0046801094269945E-2</v>
      </c>
      <c r="S21" s="4">
        <f t="shared" si="4"/>
        <v>8.4890440338717061E-15</v>
      </c>
      <c r="T21" s="4">
        <f t="shared" si="5"/>
        <v>0</v>
      </c>
      <c r="U21" s="4">
        <f t="shared" si="6"/>
        <v>1</v>
      </c>
    </row>
    <row r="22" spans="1:21" x14ac:dyDescent="0.35">
      <c r="A22" s="4">
        <v>2</v>
      </c>
      <c r="O22" s="4">
        <f t="shared" si="0"/>
        <v>0</v>
      </c>
      <c r="P22" s="4">
        <f t="shared" si="1"/>
        <v>0</v>
      </c>
      <c r="Q22" s="4">
        <f t="shared" si="2"/>
        <v>4.393693362340742E-2</v>
      </c>
      <c r="R22" s="4">
        <f t="shared" si="3"/>
        <v>1.1240516628798644E-2</v>
      </c>
      <c r="S22" s="4">
        <f t="shared" si="4"/>
        <v>1.2664165549094016E-14</v>
      </c>
      <c r="T22" s="4">
        <f t="shared" si="5"/>
        <v>0</v>
      </c>
      <c r="U22" s="4">
        <f t="shared" si="6"/>
        <v>1</v>
      </c>
    </row>
    <row r="23" spans="1:21" x14ac:dyDescent="0.35">
      <c r="A23" s="4">
        <v>2.1</v>
      </c>
      <c r="O23" s="4">
        <f t="shared" si="0"/>
        <v>0</v>
      </c>
      <c r="P23" s="4">
        <f t="shared" si="1"/>
        <v>1.4285714285714299E-2</v>
      </c>
      <c r="Q23" s="4">
        <f t="shared" si="2"/>
        <v>4.6756008847947915E-2</v>
      </c>
      <c r="R23" s="4">
        <f t="shared" si="3"/>
        <v>1.2594551999530714E-2</v>
      </c>
      <c r="S23" s="4">
        <f t="shared" si="4"/>
        <v>1.8892714941156028E-14</v>
      </c>
      <c r="T23" s="4">
        <f t="shared" si="5"/>
        <v>0</v>
      </c>
      <c r="U23" s="4">
        <f t="shared" si="6"/>
        <v>1</v>
      </c>
    </row>
    <row r="24" spans="1:21" x14ac:dyDescent="0.35">
      <c r="A24" s="4">
        <v>2.2000000000000002</v>
      </c>
      <c r="O24" s="4">
        <f t="shared" si="0"/>
        <v>0</v>
      </c>
      <c r="P24" s="4">
        <f t="shared" si="1"/>
        <v>2.8571428571428598E-2</v>
      </c>
      <c r="Q24" s="4">
        <f t="shared" si="2"/>
        <v>4.9724873412349581E-2</v>
      </c>
      <c r="R24" s="4">
        <f t="shared" si="3"/>
        <v>1.4132762581791847E-2</v>
      </c>
      <c r="S24" s="4">
        <f t="shared" si="4"/>
        <v>2.8184618754712601E-14</v>
      </c>
      <c r="T24" s="4">
        <f t="shared" si="5"/>
        <v>0</v>
      </c>
      <c r="U24" s="4">
        <f t="shared" si="6"/>
        <v>1</v>
      </c>
    </row>
    <row r="25" spans="1:21" x14ac:dyDescent="0.35">
      <c r="A25" s="4">
        <v>2.2999999999999998</v>
      </c>
      <c r="O25" s="4">
        <f t="shared" si="0"/>
        <v>0</v>
      </c>
      <c r="P25" s="4">
        <f t="shared" si="1"/>
        <v>4.285714285714283E-2</v>
      </c>
      <c r="Q25" s="4">
        <f t="shared" si="2"/>
        <v>5.2849210779185189E-2</v>
      </c>
      <c r="R25" s="4">
        <f t="shared" si="3"/>
        <v>1.5882845496498613E-2</v>
      </c>
      <c r="S25" s="4">
        <f t="shared" si="4"/>
        <v>4.2046510351882961E-14</v>
      </c>
      <c r="T25" s="4">
        <f t="shared" si="5"/>
        <v>0</v>
      </c>
      <c r="U25" s="4">
        <f t="shared" si="6"/>
        <v>1</v>
      </c>
    </row>
    <row r="26" spans="1:21" x14ac:dyDescent="0.35">
      <c r="A26" s="4">
        <v>2.4</v>
      </c>
      <c r="O26" s="4">
        <f t="shared" si="0"/>
        <v>0</v>
      </c>
      <c r="P26" s="4">
        <f t="shared" si="1"/>
        <v>5.7142857142857127E-2</v>
      </c>
      <c r="Q26" s="4">
        <f t="shared" si="2"/>
        <v>5.6134762834133725E-2</v>
      </c>
      <c r="R26" s="4">
        <f t="shared" si="3"/>
        <v>1.7876987382551952E-2</v>
      </c>
      <c r="S26" s="4">
        <f t="shared" si="4"/>
        <v>6.2726022592567167E-14</v>
      </c>
      <c r="T26" s="4">
        <f t="shared" si="5"/>
        <v>0</v>
      </c>
      <c r="U26" s="4">
        <f t="shared" si="6"/>
        <v>1</v>
      </c>
    </row>
    <row r="27" spans="1:21" x14ac:dyDescent="0.35">
      <c r="A27" s="4">
        <v>2.5</v>
      </c>
      <c r="O27" s="4">
        <f t="shared" si="0"/>
        <v>0</v>
      </c>
      <c r="P27" s="4">
        <f t="shared" si="1"/>
        <v>7.1428571428571425E-2</v>
      </c>
      <c r="Q27" s="4">
        <f t="shared" si="2"/>
        <v>5.9587318761986086E-2</v>
      </c>
      <c r="R27" s="4">
        <f t="shared" si="3"/>
        <v>2.0152619878265499E-2</v>
      </c>
      <c r="S27" s="4">
        <f t="shared" si="4"/>
        <v>9.3576229688392989E-14</v>
      </c>
      <c r="T27" s="4">
        <f t="shared" si="5"/>
        <v>0</v>
      </c>
      <c r="U27" s="4">
        <f t="shared" si="6"/>
        <v>1</v>
      </c>
    </row>
    <row r="28" spans="1:21" x14ac:dyDescent="0.35">
      <c r="A28" s="4">
        <v>2.6</v>
      </c>
      <c r="O28" s="4">
        <f t="shared" si="0"/>
        <v>0</v>
      </c>
      <c r="P28" s="4">
        <f t="shared" si="1"/>
        <v>8.5714285714285729E-2</v>
      </c>
      <c r="Q28" s="4">
        <f t="shared" si="2"/>
        <v>6.3212703075288826E-2</v>
      </c>
      <c r="R28" s="4">
        <f t="shared" si="3"/>
        <v>2.2753297866633299E-2</v>
      </c>
      <c r="S28" s="4">
        <f t="shared" si="4"/>
        <v>1.3959933056129032E-13</v>
      </c>
      <c r="T28" s="4">
        <f t="shared" si="5"/>
        <v>0</v>
      </c>
      <c r="U28" s="4">
        <f t="shared" si="6"/>
        <v>1</v>
      </c>
    </row>
    <row r="29" spans="1:21" x14ac:dyDescent="0.35">
      <c r="A29" s="4">
        <v>2.7</v>
      </c>
      <c r="O29" s="4">
        <f t="shared" si="0"/>
        <v>0</v>
      </c>
      <c r="P29" s="4">
        <f t="shared" si="1"/>
        <v>0.10000000000000002</v>
      </c>
      <c r="Q29" s="4">
        <f t="shared" si="2"/>
        <v>6.7016762789207263E-2</v>
      </c>
      <c r="R29" s="4">
        <f t="shared" si="3"/>
        <v>2.5729715933966633E-2</v>
      </c>
      <c r="S29" s="4">
        <f t="shared" si="4"/>
        <v>2.0825772910550681E-13</v>
      </c>
      <c r="T29" s="4">
        <f t="shared" si="5"/>
        <v>0</v>
      </c>
      <c r="U29" s="4">
        <f t="shared" si="6"/>
        <v>1</v>
      </c>
    </row>
    <row r="30" spans="1:21" x14ac:dyDescent="0.35">
      <c r="A30" s="4">
        <v>2.8</v>
      </c>
      <c r="C30" s="2"/>
      <c r="D30" s="2"/>
      <c r="O30" s="4">
        <f t="shared" si="0"/>
        <v>0</v>
      </c>
      <c r="P30" s="4">
        <f t="shared" si="1"/>
        <v>0.11428571428571425</v>
      </c>
      <c r="Q30" s="4">
        <f t="shared" si="2"/>
        <v>7.1005353739637012E-2</v>
      </c>
      <c r="R30" s="4">
        <f t="shared" si="3"/>
        <v>2.9140877833621948E-2</v>
      </c>
      <c r="S30" s="4">
        <f t="shared" si="4"/>
        <v>3.1068402375424802E-13</v>
      </c>
      <c r="T30" s="4">
        <f t="shared" si="5"/>
        <v>0</v>
      </c>
      <c r="U30" s="4">
        <f t="shared" si="6"/>
        <v>1</v>
      </c>
    </row>
    <row r="31" spans="1:21" x14ac:dyDescent="0.35">
      <c r="A31" s="4">
        <v>2.9</v>
      </c>
      <c r="B31" s="5"/>
      <c r="C31" s="154" t="s">
        <v>14</v>
      </c>
      <c r="D31" s="154"/>
      <c r="O31" s="4">
        <f t="shared" si="0"/>
        <v>0</v>
      </c>
      <c r="P31" s="4">
        <f t="shared" si="1"/>
        <v>0.12857142857142856</v>
      </c>
      <c r="Q31" s="4">
        <f t="shared" si="2"/>
        <v>7.5184326045271171E-2</v>
      </c>
      <c r="R31" s="4">
        <f t="shared" si="3"/>
        <v>3.3055431355195473E-2</v>
      </c>
      <c r="S31" s="4">
        <f t="shared" si="4"/>
        <v>4.6348609979908442E-13</v>
      </c>
      <c r="T31" s="4">
        <f t="shared" si="5"/>
        <v>0</v>
      </c>
      <c r="U31" s="4">
        <f t="shared" si="6"/>
        <v>1</v>
      </c>
    </row>
    <row r="32" spans="1:21" x14ac:dyDescent="0.35">
      <c r="A32" s="4">
        <v>3</v>
      </c>
      <c r="B32" s="5"/>
      <c r="C32" s="4" t="s">
        <v>15</v>
      </c>
      <c r="D32" s="4">
        <v>12</v>
      </c>
      <c r="O32" s="4">
        <f t="shared" si="0"/>
        <v>0</v>
      </c>
      <c r="P32" s="4">
        <f t="shared" si="1"/>
        <v>0.14285714285714285</v>
      </c>
      <c r="Q32" s="4">
        <f t="shared" si="2"/>
        <v>7.9559508718227687E-2</v>
      </c>
      <c r="R32" s="4">
        <f t="shared" si="3"/>
        <v>3.7553175883819859E-2</v>
      </c>
      <c r="S32" s="4">
        <f t="shared" si="4"/>
        <v>6.9144001069354229E-13</v>
      </c>
      <c r="T32" s="4">
        <f t="shared" si="5"/>
        <v>0</v>
      </c>
      <c r="U32" s="4">
        <f t="shared" si="6"/>
        <v>1</v>
      </c>
    </row>
    <row r="33" spans="1:21" x14ac:dyDescent="0.35">
      <c r="A33" s="4">
        <v>3.1</v>
      </c>
      <c r="B33" s="5"/>
      <c r="C33" s="4" t="s">
        <v>16</v>
      </c>
      <c r="D33" s="4">
        <v>4</v>
      </c>
      <c r="O33" s="4">
        <f t="shared" si="0"/>
        <v>0</v>
      </c>
      <c r="P33" s="4">
        <f t="shared" si="1"/>
        <v>0.15714285714285717</v>
      </c>
      <c r="Q33" s="4">
        <f t="shared" si="2"/>
        <v>8.4136693431947907E-2</v>
      </c>
      <c r="R33" s="4">
        <f t="shared" si="3"/>
        <v>4.2726740685403476E-2</v>
      </c>
      <c r="S33" s="4">
        <f t="shared" si="4"/>
        <v>1.0315072848896181E-12</v>
      </c>
      <c r="T33" s="4">
        <f t="shared" si="5"/>
        <v>0</v>
      </c>
      <c r="U33" s="4">
        <f t="shared" si="6"/>
        <v>1</v>
      </c>
    </row>
    <row r="34" spans="1:21" x14ac:dyDescent="0.35">
      <c r="A34" s="4">
        <v>3.2</v>
      </c>
      <c r="O34" s="4">
        <f t="shared" si="0"/>
        <v>0</v>
      </c>
      <c r="P34" s="4">
        <f t="shared" si="1"/>
        <v>0.17142857142857146</v>
      </c>
      <c r="Q34" s="4">
        <f t="shared" si="2"/>
        <v>8.8921617459386301E-2</v>
      </c>
      <c r="R34" s="4">
        <f t="shared" si="3"/>
        <v>4.8683416619404903E-2</v>
      </c>
      <c r="S34" s="4">
        <f t="shared" si="4"/>
        <v>1.5388280433944449E-12</v>
      </c>
      <c r="T34" s="4">
        <f t="shared" si="5"/>
        <v>0</v>
      </c>
      <c r="U34" s="4">
        <f t="shared" si="6"/>
        <v>1</v>
      </c>
    </row>
    <row r="35" spans="1:21" x14ac:dyDescent="0.35">
      <c r="A35" s="4">
        <v>3.3</v>
      </c>
      <c r="O35" s="4">
        <f t="shared" si="0"/>
        <v>0</v>
      </c>
      <c r="P35" s="4">
        <f t="shared" si="1"/>
        <v>0.18571428571428569</v>
      </c>
      <c r="Q35" s="4">
        <f t="shared" si="2"/>
        <v>9.3919945799004464E-2</v>
      </c>
      <c r="R35" s="4">
        <f t="shared" si="3"/>
        <v>5.5547099935786957E-2</v>
      </c>
      <c r="S35" s="4">
        <f t="shared" si="4"/>
        <v>2.2956616805570843E-12</v>
      </c>
      <c r="T35" s="4">
        <f t="shared" si="5"/>
        <v>0</v>
      </c>
      <c r="U35" s="4">
        <f t="shared" si="6"/>
        <v>1</v>
      </c>
    </row>
    <row r="36" spans="1:21" x14ac:dyDescent="0.35">
      <c r="A36" s="4">
        <v>3.4</v>
      </c>
      <c r="O36" s="4">
        <f t="shared" si="0"/>
        <v>0</v>
      </c>
      <c r="P36" s="4">
        <f t="shared" si="1"/>
        <v>0.19999999999999998</v>
      </c>
      <c r="Q36" s="4">
        <f t="shared" si="2"/>
        <v>9.9137252510747384E-2</v>
      </c>
      <c r="R36" s="4">
        <f t="shared" si="3"/>
        <v>6.3460270662014331E-2</v>
      </c>
      <c r="S36" s="4">
        <f t="shared" si="4"/>
        <v>3.4247247924798635E-12</v>
      </c>
      <c r="T36" s="4">
        <f t="shared" si="5"/>
        <v>0</v>
      </c>
      <c r="U36" s="4">
        <f t="shared" si="6"/>
        <v>1</v>
      </c>
    </row>
    <row r="37" spans="1:21" x14ac:dyDescent="0.35">
      <c r="A37" s="4">
        <v>3.5</v>
      </c>
      <c r="O37" s="4">
        <f t="shared" si="0"/>
        <v>0</v>
      </c>
      <c r="P37" s="4">
        <f t="shared" si="1"/>
        <v>0.21428571428571427</v>
      </c>
      <c r="Q37" s="4">
        <f t="shared" si="2"/>
        <v>0.10457900128900145</v>
      </c>
      <c r="R37" s="4">
        <f t="shared" si="3"/>
        <v>7.2585875671336619E-2</v>
      </c>
      <c r="S37" s="4">
        <f t="shared" si="4"/>
        <v>5.1090890280372213E-12</v>
      </c>
      <c r="T37" s="4">
        <f t="shared" si="5"/>
        <v>0</v>
      </c>
      <c r="U37" s="4">
        <f t="shared" si="6"/>
        <v>1</v>
      </c>
    </row>
    <row r="38" spans="1:21" x14ac:dyDescent="0.35">
      <c r="A38" s="4">
        <v>3.6</v>
      </c>
      <c r="O38" s="4">
        <f t="shared" si="0"/>
        <v>0</v>
      </c>
      <c r="P38" s="4">
        <f t="shared" si="1"/>
        <v>0.22857142857142859</v>
      </c>
      <c r="Q38" s="4">
        <f t="shared" si="2"/>
        <v>0.11025052530448522</v>
      </c>
      <c r="R38" s="4">
        <f t="shared" si="3"/>
        <v>8.3108913166121193E-2</v>
      </c>
      <c r="S38" s="4">
        <f t="shared" si="4"/>
        <v>7.621865194454797E-12</v>
      </c>
      <c r="T38" s="4">
        <f t="shared" si="5"/>
        <v>0</v>
      </c>
      <c r="U38" s="4">
        <f t="shared" si="6"/>
        <v>1</v>
      </c>
    </row>
    <row r="39" spans="1:21" x14ac:dyDescent="0.35">
      <c r="A39" s="4">
        <v>3.7</v>
      </c>
      <c r="O39" s="4">
        <f t="shared" si="0"/>
        <v>0</v>
      </c>
      <c r="P39" s="4">
        <f t="shared" si="1"/>
        <v>0.24285714285714288</v>
      </c>
      <c r="Q39" s="4">
        <f t="shared" si="2"/>
        <v>0.11615700635209683</v>
      </c>
      <c r="R39" s="4">
        <f t="shared" si="3"/>
        <v>9.5237416505198944E-2</v>
      </c>
      <c r="S39" s="4">
        <f t="shared" si="4"/>
        <v>1.1370486739137451E-11</v>
      </c>
      <c r="T39" s="4">
        <f t="shared" si="5"/>
        <v>0</v>
      </c>
      <c r="U39" s="4">
        <f t="shared" si="6"/>
        <v>1</v>
      </c>
    </row>
    <row r="40" spans="1:21" x14ac:dyDescent="0.35">
      <c r="A40" s="4">
        <v>3.8</v>
      </c>
      <c r="O40" s="4">
        <f t="shared" si="0"/>
        <v>0</v>
      </c>
      <c r="P40" s="4">
        <f t="shared" si="1"/>
        <v>0.25714285714285712</v>
      </c>
      <c r="Q40" s="4">
        <f t="shared" si="2"/>
        <v>0.12230345334690061</v>
      </c>
      <c r="R40" s="4">
        <f t="shared" si="3"/>
        <v>0.1092024082044529</v>
      </c>
      <c r="S40" s="4">
        <f t="shared" si="4"/>
        <v>1.6962772941552917E-11</v>
      </c>
      <c r="T40" s="4">
        <f t="shared" si="5"/>
        <v>0</v>
      </c>
      <c r="U40" s="4">
        <f t="shared" si="6"/>
        <v>1</v>
      </c>
    </row>
    <row r="41" spans="1:21" x14ac:dyDescent="0.35">
      <c r="A41" s="4">
        <v>3.9</v>
      </c>
      <c r="O41" s="4">
        <f t="shared" si="0"/>
        <v>0</v>
      </c>
      <c r="P41" s="4">
        <f t="shared" si="1"/>
        <v>0.27142857142857141</v>
      </c>
      <c r="Q41" s="4">
        <f t="shared" si="2"/>
        <v>0.12869468021566227</v>
      </c>
      <c r="R41" s="4">
        <f t="shared" si="3"/>
        <v>0.12525624107258221</v>
      </c>
      <c r="S41" s="4">
        <f t="shared" si="4"/>
        <v>2.5305483614478635E-11</v>
      </c>
      <c r="T41" s="4">
        <f t="shared" si="5"/>
        <v>0</v>
      </c>
      <c r="U41" s="4">
        <f t="shared" si="6"/>
        <v>1</v>
      </c>
    </row>
    <row r="42" spans="1:21" x14ac:dyDescent="0.35">
      <c r="A42" s="4">
        <v>4</v>
      </c>
      <c r="O42" s="4">
        <f t="shared" si="0"/>
        <v>0</v>
      </c>
      <c r="P42" s="4">
        <f t="shared" si="1"/>
        <v>0.2857142857142857</v>
      </c>
      <c r="Q42" s="4">
        <f t="shared" si="2"/>
        <v>0.1353352832366127</v>
      </c>
      <c r="R42" s="4">
        <f t="shared" si="3"/>
        <v>0.14366857315728437</v>
      </c>
      <c r="S42" s="4">
        <f t="shared" si="4"/>
        <v>3.7751345441365816E-11</v>
      </c>
      <c r="T42" s="4">
        <f t="shared" si="5"/>
        <v>0</v>
      </c>
      <c r="U42" s="4">
        <f t="shared" si="6"/>
        <v>1</v>
      </c>
    </row>
    <row r="43" spans="1:21" x14ac:dyDescent="0.35">
      <c r="A43" s="4">
        <v>4.0999999999999996</v>
      </c>
      <c r="O43" s="4">
        <f t="shared" si="0"/>
        <v>3.3333333333333215E-2</v>
      </c>
      <c r="P43" s="4">
        <f t="shared" si="1"/>
        <v>0.29999999999999993</v>
      </c>
      <c r="Q43" s="4">
        <f t="shared" si="2"/>
        <v>0.14222961788539534</v>
      </c>
      <c r="R43" s="4">
        <f t="shared" si="3"/>
        <v>0.16471906210910711</v>
      </c>
      <c r="S43" s="4">
        <f t="shared" si="4"/>
        <v>5.6318389497570955E-11</v>
      </c>
      <c r="T43" s="4">
        <f t="shared" si="5"/>
        <v>0</v>
      </c>
      <c r="U43" s="4">
        <f t="shared" si="6"/>
        <v>1</v>
      </c>
    </row>
    <row r="44" spans="1:21" x14ac:dyDescent="0.35">
      <c r="A44" s="4">
        <v>4.2</v>
      </c>
      <c r="C44" s="2"/>
      <c r="D44" s="2"/>
      <c r="O44" s="4">
        <f t="shared" si="0"/>
        <v>6.6666666666666721E-2</v>
      </c>
      <c r="P44" s="4">
        <f t="shared" si="1"/>
        <v>0.31428571428571433</v>
      </c>
      <c r="Q44" s="4">
        <f t="shared" si="2"/>
        <v>0.14938177525041804</v>
      </c>
      <c r="R44" s="4">
        <f t="shared" si="3"/>
        <v>0.18868576170600429</v>
      </c>
      <c r="S44" s="4">
        <f t="shared" si="4"/>
        <v>8.4017164381530093E-11</v>
      </c>
      <c r="T44" s="4">
        <f t="shared" si="5"/>
        <v>0</v>
      </c>
      <c r="U44" s="4">
        <f t="shared" si="6"/>
        <v>1</v>
      </c>
    </row>
    <row r="45" spans="1:21" x14ac:dyDescent="0.35">
      <c r="A45" s="4">
        <v>4.3</v>
      </c>
      <c r="B45" s="5"/>
      <c r="C45" s="154" t="s">
        <v>17</v>
      </c>
      <c r="D45" s="154"/>
      <c r="O45" s="4">
        <f t="shared" si="0"/>
        <v>9.9999999999999936E-2</v>
      </c>
      <c r="P45" s="4">
        <f t="shared" si="1"/>
        <v>0.32857142857142857</v>
      </c>
      <c r="Q45" s="4">
        <f t="shared" si="2"/>
        <v>0.15679555808603968</v>
      </c>
      <c r="R45" s="4">
        <f t="shared" si="3"/>
        <v>0.21582823848485008</v>
      </c>
      <c r="S45" s="4">
        <f t="shared" si="4"/>
        <v>1.2533888084497366E-10</v>
      </c>
      <c r="T45" s="4">
        <f t="shared" si="5"/>
        <v>0</v>
      </c>
      <c r="U45" s="4">
        <f t="shared" si="6"/>
        <v>1</v>
      </c>
    </row>
    <row r="46" spans="1:21" x14ac:dyDescent="0.35">
      <c r="A46" s="4">
        <v>4.4000000000000004</v>
      </c>
      <c r="B46" s="5"/>
      <c r="C46" s="4" t="s">
        <v>9</v>
      </c>
      <c r="D46" s="4">
        <v>4</v>
      </c>
      <c r="O46" s="4">
        <f t="shared" si="0"/>
        <v>0.13333333333333344</v>
      </c>
      <c r="P46" s="4">
        <f t="shared" si="1"/>
        <v>0.34285714285714292</v>
      </c>
      <c r="Q46" s="4">
        <f t="shared" si="2"/>
        <v>0.1644744565771549</v>
      </c>
      <c r="R46" s="4">
        <f t="shared" si="3"/>
        <v>0.24636471236194643</v>
      </c>
      <c r="S46" s="4">
        <f t="shared" si="4"/>
        <v>1.8698363800772184E-10</v>
      </c>
      <c r="T46" s="4">
        <f t="shared" si="5"/>
        <v>0</v>
      </c>
      <c r="U46" s="4">
        <f t="shared" si="6"/>
        <v>1</v>
      </c>
    </row>
    <row r="47" spans="1:21" x14ac:dyDescent="0.35">
      <c r="A47" s="4">
        <v>4.5</v>
      </c>
      <c r="B47" s="5"/>
      <c r="C47" s="4" t="s">
        <v>10</v>
      </c>
      <c r="D47" s="4">
        <v>4</v>
      </c>
      <c r="O47" s="4">
        <f t="shared" si="0"/>
        <v>0.16666666666666666</v>
      </c>
      <c r="P47" s="4">
        <f t="shared" si="1"/>
        <v>0.35714285714285715</v>
      </c>
      <c r="Q47" s="4">
        <f t="shared" si="2"/>
        <v>0.17242162389375282</v>
      </c>
      <c r="R47" s="4">
        <f t="shared" si="3"/>
        <v>0.28044319450256172</v>
      </c>
      <c r="S47" s="4">
        <f t="shared" si="4"/>
        <v>2.7894680920908113E-10</v>
      </c>
      <c r="T47" s="4">
        <f t="shared" si="5"/>
        <v>0</v>
      </c>
      <c r="U47" s="4">
        <f t="shared" si="6"/>
        <v>1</v>
      </c>
    </row>
    <row r="48" spans="1:21" x14ac:dyDescent="0.35">
      <c r="A48" s="4">
        <v>4.5999999999999996</v>
      </c>
      <c r="B48" s="5"/>
      <c r="C48" s="4" t="s">
        <v>11</v>
      </c>
      <c r="D48" s="4">
        <v>9</v>
      </c>
      <c r="O48" s="4">
        <f t="shared" si="0"/>
        <v>0.19999999999999987</v>
      </c>
      <c r="P48" s="4">
        <f t="shared" si="1"/>
        <v>0.37142857142857139</v>
      </c>
      <c r="Q48" s="4">
        <f t="shared" si="2"/>
        <v>0.18063985161889395</v>
      </c>
      <c r="R48" s="4">
        <f t="shared" si="3"/>
        <v>0.31810776168273724</v>
      </c>
      <c r="S48" s="4">
        <f t="shared" si="4"/>
        <v>4.1613973924924255E-10</v>
      </c>
      <c r="T48" s="4">
        <f t="shared" si="5"/>
        <v>0</v>
      </c>
      <c r="U48" s="4">
        <f t="shared" si="6"/>
        <v>1</v>
      </c>
    </row>
    <row r="49" spans="1:21" x14ac:dyDescent="0.35">
      <c r="A49" s="4">
        <v>4.7</v>
      </c>
      <c r="O49" s="4">
        <f t="shared" si="0"/>
        <v>0.23333333333333339</v>
      </c>
      <c r="P49" s="4">
        <f t="shared" si="1"/>
        <v>0.38571428571428573</v>
      </c>
      <c r="Q49" s="4">
        <f t="shared" si="2"/>
        <v>0.18913154513822555</v>
      </c>
      <c r="R49" s="4">
        <f t="shared" si="3"/>
        <v>0.35926278658182265</v>
      </c>
      <c r="S49" s="4">
        <f t="shared" si="4"/>
        <v>6.2080754055496039E-10</v>
      </c>
      <c r="T49" s="4">
        <f t="shared" si="5"/>
        <v>0</v>
      </c>
      <c r="U49" s="4">
        <f t="shared" si="6"/>
        <v>1</v>
      </c>
    </row>
    <row r="50" spans="1:21" x14ac:dyDescent="0.35">
      <c r="A50" s="4">
        <v>4.8</v>
      </c>
      <c r="O50" s="4">
        <f t="shared" si="0"/>
        <v>0.26666666666666661</v>
      </c>
      <c r="P50" s="4">
        <f t="shared" si="1"/>
        <v>0.39999999999999997</v>
      </c>
      <c r="Q50" s="4">
        <f t="shared" si="2"/>
        <v>0.19789869908361465</v>
      </c>
      <c r="R50" s="4">
        <f t="shared" si="3"/>
        <v>0.40363995344779363</v>
      </c>
      <c r="S50" s="4">
        <f t="shared" si="4"/>
        <v>9.2613602119904733E-10</v>
      </c>
      <c r="T50" s="4">
        <f t="shared" si="5"/>
        <v>0</v>
      </c>
      <c r="U50" s="4">
        <f t="shared" si="6"/>
        <v>1</v>
      </c>
    </row>
    <row r="51" spans="1:21" x14ac:dyDescent="0.35">
      <c r="A51" s="4">
        <v>4.9000000000000004</v>
      </c>
      <c r="O51" s="4">
        <f t="shared" si="0"/>
        <v>0.3000000000000001</v>
      </c>
      <c r="P51" s="4">
        <f t="shared" si="1"/>
        <v>0.41428571428571431</v>
      </c>
      <c r="Q51" s="4">
        <f t="shared" si="2"/>
        <v>0.20694287292767763</v>
      </c>
      <c r="R51" s="4">
        <f t="shared" si="3"/>
        <v>0.45077474480513263</v>
      </c>
      <c r="S51" s="4">
        <f t="shared" si="4"/>
        <v>1.381632589170632E-9</v>
      </c>
      <c r="T51" s="4">
        <f t="shared" si="5"/>
        <v>0</v>
      </c>
      <c r="U51" s="4">
        <f t="shared" si="6"/>
        <v>1</v>
      </c>
    </row>
    <row r="52" spans="1:21" x14ac:dyDescent="0.35">
      <c r="A52" s="4">
        <v>5</v>
      </c>
      <c r="O52" s="4">
        <f t="shared" si="0"/>
        <v>0.33333333333333331</v>
      </c>
      <c r="P52" s="4">
        <f t="shared" si="1"/>
        <v>0.42857142857142855</v>
      </c>
      <c r="Q52" s="4">
        <f t="shared" si="2"/>
        <v>0.21626516682988731</v>
      </c>
      <c r="R52" s="4">
        <f t="shared" si="3"/>
        <v>0.5</v>
      </c>
      <c r="S52" s="4">
        <f t="shared" si="4"/>
        <v>2.0611536181902037E-9</v>
      </c>
      <c r="T52" s="4">
        <f t="shared" si="5"/>
        <v>0</v>
      </c>
      <c r="U52" s="4">
        <f t="shared" si="6"/>
        <v>1</v>
      </c>
    </row>
    <row r="53" spans="1:21" x14ac:dyDescent="0.35">
      <c r="A53" s="4">
        <v>5.0999999999999996</v>
      </c>
      <c r="O53" s="4">
        <f t="shared" si="0"/>
        <v>0.36666666666666653</v>
      </c>
      <c r="P53" s="4">
        <f t="shared" si="1"/>
        <v>0.44285714285714278</v>
      </c>
      <c r="Q53" s="4">
        <f t="shared" si="2"/>
        <v>0.22586619783851442</v>
      </c>
      <c r="R53" s="4">
        <f t="shared" si="3"/>
        <v>0.55046321919481722</v>
      </c>
      <c r="S53" s="4">
        <f t="shared" si="4"/>
        <v>3.0748798701317199E-9</v>
      </c>
      <c r="T53" s="4">
        <f t="shared" si="5"/>
        <v>1.9999999999999855E-4</v>
      </c>
      <c r="U53" s="4">
        <f t="shared" si="6"/>
        <v>0.99980000000000002</v>
      </c>
    </row>
    <row r="54" spans="1:21" x14ac:dyDescent="0.35">
      <c r="A54" s="4">
        <v>5.2</v>
      </c>
      <c r="O54" s="4">
        <f t="shared" si="0"/>
        <v>0.40000000000000008</v>
      </c>
      <c r="P54" s="4">
        <f t="shared" si="1"/>
        <v>0.45714285714285718</v>
      </c>
      <c r="Q54" s="4">
        <f t="shared" si="2"/>
        <v>0.23574607655586358</v>
      </c>
      <c r="R54" s="4">
        <f t="shared" si="3"/>
        <v>0.60117092539560368</v>
      </c>
      <c r="S54" s="4">
        <f t="shared" si="4"/>
        <v>4.5871817256052882E-9</v>
      </c>
      <c r="T54" s="4">
        <f t="shared" si="5"/>
        <v>8.0000000000000145E-4</v>
      </c>
      <c r="U54" s="4">
        <f t="shared" si="6"/>
        <v>0.99919999999999998</v>
      </c>
    </row>
    <row r="55" spans="1:21" x14ac:dyDescent="0.35">
      <c r="A55" s="4">
        <v>5.3</v>
      </c>
      <c r="O55" s="4">
        <f t="shared" si="0"/>
        <v>0.43333333333333329</v>
      </c>
      <c r="P55" s="4">
        <f t="shared" si="1"/>
        <v>0.47142857142857142</v>
      </c>
      <c r="Q55" s="4">
        <f t="shared" si="2"/>
        <v>0.24590438437706766</v>
      </c>
      <c r="R55" s="4">
        <f t="shared" si="3"/>
        <v>0.65105784531108601</v>
      </c>
      <c r="S55" s="4">
        <f t="shared" si="4"/>
        <v>6.8432709753876305E-9</v>
      </c>
      <c r="T55" s="4">
        <f t="shared" si="5"/>
        <v>1.7999999999999978E-3</v>
      </c>
      <c r="U55" s="4">
        <f t="shared" si="6"/>
        <v>0.99819999999999998</v>
      </c>
    </row>
    <row r="56" spans="1:21" x14ac:dyDescent="0.35">
      <c r="A56" s="4">
        <v>5.4</v>
      </c>
      <c r="O56" s="4">
        <f t="shared" si="0"/>
        <v>0.46666666666666679</v>
      </c>
      <c r="P56" s="4">
        <f t="shared" si="1"/>
        <v>0.48571428571428577</v>
      </c>
      <c r="Q56" s="4">
        <f t="shared" si="2"/>
        <v>0.25634015141507366</v>
      </c>
      <c r="R56" s="4">
        <f t="shared" si="3"/>
        <v>0.69907229820388561</v>
      </c>
      <c r="S56" s="4">
        <f t="shared" si="4"/>
        <v>1.020896061937476E-8</v>
      </c>
      <c r="T56" s="4">
        <f t="shared" si="5"/>
        <v>3.2000000000000058E-3</v>
      </c>
      <c r="U56" s="4">
        <f t="shared" si="6"/>
        <v>0.99680000000000002</v>
      </c>
    </row>
    <row r="57" spans="1:21" x14ac:dyDescent="0.35">
      <c r="A57" s="4">
        <v>5.5</v>
      </c>
      <c r="O57" s="4">
        <f t="shared" si="0"/>
        <v>0.5</v>
      </c>
      <c r="P57" s="4">
        <f t="shared" si="1"/>
        <v>0.5</v>
      </c>
      <c r="Q57" s="4">
        <f t="shared" si="2"/>
        <v>0.26705183522634335</v>
      </c>
      <c r="R57" s="4">
        <f t="shared" si="3"/>
        <v>0.74426418895877866</v>
      </c>
      <c r="S57" s="4">
        <f t="shared" si="4"/>
        <v>1.5229979512760349E-8</v>
      </c>
      <c r="T57" s="4">
        <f t="shared" si="5"/>
        <v>5.000000000000001E-3</v>
      </c>
      <c r="U57" s="4">
        <f t="shared" si="6"/>
        <v>0.995</v>
      </c>
    </row>
    <row r="58" spans="1:21" x14ac:dyDescent="0.35">
      <c r="A58" s="4">
        <v>5.6</v>
      </c>
      <c r="C58" s="2"/>
      <c r="D58" s="2"/>
      <c r="O58" s="4">
        <f t="shared" si="0"/>
        <v>0.53333333333333321</v>
      </c>
      <c r="P58" s="4">
        <f t="shared" si="1"/>
        <v>0.51428571428571423</v>
      </c>
      <c r="Q58" s="4">
        <f t="shared" si="2"/>
        <v>0.27803730045319408</v>
      </c>
      <c r="R58" s="4">
        <f t="shared" si="3"/>
        <v>0.7858604683671826</v>
      </c>
      <c r="S58" s="4">
        <f t="shared" si="4"/>
        <v>2.2720459411519266E-8</v>
      </c>
      <c r="T58" s="4">
        <f t="shared" si="5"/>
        <v>7.1999999999999911E-3</v>
      </c>
      <c r="U58" s="4">
        <f t="shared" si="6"/>
        <v>0.99280000000000002</v>
      </c>
    </row>
    <row r="59" spans="1:21" x14ac:dyDescent="0.35">
      <c r="A59" s="4">
        <v>5.7</v>
      </c>
      <c r="B59" s="5"/>
      <c r="C59" s="154" t="s">
        <v>18</v>
      </c>
      <c r="D59" s="154"/>
      <c r="O59" s="4">
        <f t="shared" si="0"/>
        <v>0.56666666666666676</v>
      </c>
      <c r="P59" s="4">
        <f t="shared" si="1"/>
        <v>0.52857142857142858</v>
      </c>
      <c r="Q59" s="4">
        <f t="shared" si="2"/>
        <v>0.28929379949956169</v>
      </c>
      <c r="R59" s="4">
        <f t="shared" si="3"/>
        <v>0.82331569151594863</v>
      </c>
      <c r="S59" s="4">
        <f t="shared" si="4"/>
        <v>3.3894942113102101E-8</v>
      </c>
      <c r="T59" s="4">
        <f t="shared" si="5"/>
        <v>9.8000000000000049E-3</v>
      </c>
      <c r="U59" s="4">
        <f t="shared" si="6"/>
        <v>0.99019999999999997</v>
      </c>
    </row>
    <row r="60" spans="1:21" x14ac:dyDescent="0.35">
      <c r="A60" s="4">
        <v>5.8</v>
      </c>
      <c r="B60" s="5"/>
      <c r="C60" s="4" t="s">
        <v>9</v>
      </c>
      <c r="D60" s="4">
        <v>4</v>
      </c>
      <c r="O60" s="4">
        <f t="shared" si="0"/>
        <v>0.6</v>
      </c>
      <c r="P60" s="4">
        <f t="shared" si="1"/>
        <v>0.54285714285714282</v>
      </c>
      <c r="Q60" s="4">
        <f t="shared" si="2"/>
        <v>0.30081795435727549</v>
      </c>
      <c r="R60" s="4">
        <f t="shared" si="3"/>
        <v>0.85633142684271546</v>
      </c>
      <c r="S60" s="4">
        <f t="shared" si="4"/>
        <v>5.0565310926504413E-8</v>
      </c>
      <c r="T60" s="4">
        <f t="shared" si="5"/>
        <v>1.2799999999999995E-2</v>
      </c>
      <c r="U60" s="4">
        <f t="shared" si="6"/>
        <v>0.98719999999999997</v>
      </c>
    </row>
    <row r="61" spans="1:21" x14ac:dyDescent="0.35">
      <c r="A61" s="4">
        <v>5.9</v>
      </c>
      <c r="B61" s="5"/>
      <c r="C61" s="4" t="s">
        <v>11</v>
      </c>
      <c r="D61" s="4">
        <v>10</v>
      </c>
      <c r="O61" s="4">
        <f t="shared" si="0"/>
        <v>0.63333333333333341</v>
      </c>
      <c r="P61" s="4">
        <f t="shared" si="1"/>
        <v>0.55714285714285716</v>
      </c>
      <c r="Q61" s="4">
        <f t="shared" si="2"/>
        <v>0.31260573969965544</v>
      </c>
      <c r="R61" s="4">
        <f t="shared" si="3"/>
        <v>0.88484546418411936</v>
      </c>
      <c r="S61" s="4">
        <f t="shared" si="4"/>
        <v>7.5434577808066627E-8</v>
      </c>
      <c r="T61" s="4">
        <f t="shared" si="5"/>
        <v>1.6200000000000013E-2</v>
      </c>
      <c r="U61" s="4">
        <f t="shared" si="6"/>
        <v>0.98380000000000001</v>
      </c>
    </row>
    <row r="62" spans="1:21" x14ac:dyDescent="0.35">
      <c r="A62" s="4">
        <v>6</v>
      </c>
      <c r="O62" s="4">
        <f t="shared" si="0"/>
        <v>0.66666666666666663</v>
      </c>
      <c r="P62" s="4">
        <f t="shared" si="1"/>
        <v>0.5714285714285714</v>
      </c>
      <c r="Q62" s="4">
        <f t="shared" si="2"/>
        <v>0.32465246735834974</v>
      </c>
      <c r="R62" s="4">
        <f t="shared" si="3"/>
        <v>0.9089976004549426</v>
      </c>
      <c r="S62" s="4">
        <f t="shared" si="4"/>
        <v>1.1253516205509499E-7</v>
      </c>
      <c r="T62" s="4">
        <f t="shared" si="5"/>
        <v>2.0000000000000004E-2</v>
      </c>
      <c r="U62" s="4">
        <f t="shared" si="6"/>
        <v>0.98</v>
      </c>
    </row>
    <row r="63" spans="1:21" x14ac:dyDescent="0.35">
      <c r="A63" s="4">
        <v>6.1</v>
      </c>
      <c r="O63" s="4">
        <f t="shared" si="0"/>
        <v>0.69999999999999984</v>
      </c>
      <c r="P63" s="4">
        <f t="shared" si="1"/>
        <v>0.58571428571428563</v>
      </c>
      <c r="Q63" s="4">
        <f t="shared" si="2"/>
        <v>0.33695277229782516</v>
      </c>
      <c r="R63" s="4">
        <f t="shared" si="3"/>
        <v>0.92908175431182782</v>
      </c>
      <c r="S63" s="4">
        <f t="shared" si="4"/>
        <v>1.6788272481495197E-7</v>
      </c>
      <c r="T63" s="4">
        <f t="shared" si="5"/>
        <v>2.4199999999999982E-2</v>
      </c>
      <c r="U63" s="4">
        <f t="shared" si="6"/>
        <v>0.9758</v>
      </c>
    </row>
    <row r="64" spans="1:21" x14ac:dyDescent="0.35">
      <c r="A64" s="4">
        <v>6.2</v>
      </c>
      <c r="O64" s="4">
        <f t="shared" si="0"/>
        <v>0.73333333333333339</v>
      </c>
      <c r="P64" s="4">
        <f t="shared" si="1"/>
        <v>0.6</v>
      </c>
      <c r="Q64" s="4">
        <f t="shared" si="2"/>
        <v>0.34950060019975648</v>
      </c>
      <c r="R64" s="4">
        <f t="shared" si="3"/>
        <v>0.94549414412456567</v>
      </c>
      <c r="S64" s="4">
        <f t="shared" si="4"/>
        <v>2.5045157450675526E-7</v>
      </c>
      <c r="T64" s="4">
        <f t="shared" si="5"/>
        <v>2.880000000000001E-2</v>
      </c>
      <c r="U64" s="4">
        <f t="shared" si="6"/>
        <v>0.97119999999999995</v>
      </c>
    </row>
    <row r="65" spans="1:21" x14ac:dyDescent="0.35">
      <c r="A65" s="4">
        <v>6.3</v>
      </c>
      <c r="O65" s="4">
        <f t="shared" si="0"/>
        <v>0.76666666666666661</v>
      </c>
      <c r="P65" s="4">
        <f t="shared" si="1"/>
        <v>0.61428571428571421</v>
      </c>
      <c r="Q65" s="4">
        <f t="shared" si="2"/>
        <v>0.36228919676675569</v>
      </c>
      <c r="R65" s="4">
        <f t="shared" si="3"/>
        <v>0.95868514976803509</v>
      </c>
      <c r="S65" s="4">
        <f t="shared" si="4"/>
        <v>3.7362979838924758E-7</v>
      </c>
      <c r="T65" s="4">
        <f t="shared" si="5"/>
        <v>3.379999999999999E-2</v>
      </c>
      <c r="U65" s="4">
        <f t="shared" si="6"/>
        <v>0.96620000000000006</v>
      </c>
    </row>
    <row r="66" spans="1:21" x14ac:dyDescent="0.35">
      <c r="A66" s="4">
        <v>6.4</v>
      </c>
      <c r="O66" s="4">
        <f t="shared" ref="O66:O129" si="7">IF(OR((A66&lt;=$D$3),(A66&gt;=$D$5)),0,IF(A66=$D$4,1,IF(AND((A66&gt;$D$3),(A66&lt;$D$4)),((A66-$D$3)/($D$4-$D$3)),((A66-$D$5)/($D$4-$D$5)))))</f>
        <v>0.80000000000000016</v>
      </c>
      <c r="P66" s="4">
        <f t="shared" ref="P66:P129" si="8">IF(AND((A66&gt;=$D$17),(A66&lt;=$D$18)),1,IF(AND((A66&gt;$D$16),(A66&lt;$D$17)),((A66-$D$16)/($D$17-$D$16)),IF(AND((A66&gt;$D$18),(A66&lt;$D$19)),((A66-$D$19)/($D$18-$D$19)),0)))</f>
        <v>0.62857142857142867</v>
      </c>
      <c r="Q66" s="4">
        <f t="shared" ref="Q66:Q129" si="9">EXP(-(((A66-$D$32)^2)/(2*$D$33^2)))</f>
        <v>0.37531109885139957</v>
      </c>
      <c r="R66" s="4">
        <f t="shared" ref="R66:R129" si="10">1/(1+ABS((A66-$D$48)/$D$46)^(2*$D$47))</f>
        <v>0.96911950952197168</v>
      </c>
      <c r="S66" s="4">
        <f t="shared" ref="S66:S129" si="11">1/(1+EXP(-$D$60*(A66-$D$61)))</f>
        <v>5.5739005858560998E-7</v>
      </c>
      <c r="T66" s="4">
        <f t="shared" ref="T66:T129" si="12">IF(A66&lt;=$D$74,0,IF(AND(A66&gt;=$D$74,A66&lt;=$D$76),2*(((A66-$D$74)/($D$75-$D$74))^2),IF(AND(A66&gt;=$D$76,A66&lt;=$D$75),1-2*((($D$75-A66)/($D$75-$D$74))^2),1)))</f>
        <v>3.920000000000002E-2</v>
      </c>
      <c r="U66" s="4">
        <f t="shared" ref="U66:U129" si="13">IF(A66&lt;=$D$89,1,IF(AND(A66&gt;=$D$89,A66&lt;=$D$91),1-2*(((A66-$D$89)/($D$90-$D$89))^2),IF(AND(A66&gt;=$D$91,A66&lt;=$D$90),2*((($D$90-A66)/($D$90-$D$89))^2),0)))</f>
        <v>0.96079999999999999</v>
      </c>
    </row>
    <row r="67" spans="1:21" x14ac:dyDescent="0.35">
      <c r="A67" s="4">
        <v>6.5</v>
      </c>
      <c r="O67" s="4">
        <f t="shared" si="7"/>
        <v>0.83333333333333337</v>
      </c>
      <c r="P67" s="4">
        <f t="shared" si="8"/>
        <v>0.6428571428571429</v>
      </c>
      <c r="Q67" s="4">
        <f t="shared" si="9"/>
        <v>0.38855812751236413</v>
      </c>
      <c r="R67" s="4">
        <f t="shared" si="10"/>
        <v>0.97724670213336673</v>
      </c>
      <c r="S67" s="4">
        <f t="shared" si="11"/>
        <v>8.3152802766413209E-7</v>
      </c>
      <c r="T67" s="4">
        <f t="shared" si="12"/>
        <v>4.4999999999999998E-2</v>
      </c>
      <c r="U67" s="4">
        <f t="shared" si="13"/>
        <v>0.95499999999999996</v>
      </c>
    </row>
    <row r="68" spans="1:21" x14ac:dyDescent="0.35">
      <c r="A68" s="4">
        <v>6.6</v>
      </c>
      <c r="O68" s="4">
        <f t="shared" si="7"/>
        <v>0.86666666666666659</v>
      </c>
      <c r="P68" s="4">
        <f t="shared" si="8"/>
        <v>0.65714285714285714</v>
      </c>
      <c r="Q68" s="4">
        <f t="shared" si="9"/>
        <v>0.40202138309465485</v>
      </c>
      <c r="R68" s="4">
        <f t="shared" si="10"/>
        <v>0.98348129088135039</v>
      </c>
      <c r="S68" s="4">
        <f t="shared" si="11"/>
        <v>1.2404935411305767E-6</v>
      </c>
      <c r="T68" s="4">
        <f t="shared" si="12"/>
        <v>5.1199999999999982E-2</v>
      </c>
      <c r="U68" s="4">
        <f t="shared" si="13"/>
        <v>0.94879999999999998</v>
      </c>
    </row>
    <row r="69" spans="1:21" x14ac:dyDescent="0.35">
      <c r="A69" s="4">
        <v>6.7</v>
      </c>
      <c r="O69" s="4">
        <f t="shared" si="7"/>
        <v>0.9</v>
      </c>
      <c r="P69" s="4">
        <f t="shared" si="8"/>
        <v>0.67142857142857149</v>
      </c>
      <c r="Q69" s="4">
        <f t="shared" si="9"/>
        <v>0.41569124242542721</v>
      </c>
      <c r="R69" s="4">
        <f t="shared" si="10"/>
        <v>0.98819179185987194</v>
      </c>
      <c r="S69" s="4">
        <f t="shared" si="11"/>
        <v>1.8505977728634534E-6</v>
      </c>
      <c r="T69" s="4">
        <f t="shared" si="12"/>
        <v>5.7800000000000011E-2</v>
      </c>
      <c r="U69" s="4">
        <f t="shared" si="13"/>
        <v>0.94220000000000004</v>
      </c>
    </row>
    <row r="70" spans="1:21" x14ac:dyDescent="0.35">
      <c r="A70" s="4">
        <v>6.8</v>
      </c>
      <c r="O70" s="4">
        <f t="shared" si="7"/>
        <v>0.93333333333333324</v>
      </c>
      <c r="P70" s="4">
        <f t="shared" si="8"/>
        <v>0.68571428571428572</v>
      </c>
      <c r="Q70" s="4">
        <f t="shared" si="9"/>
        <v>0.42955735821073909</v>
      </c>
      <c r="R70" s="4">
        <f t="shared" si="10"/>
        <v>0.99169613771977994</v>
      </c>
      <c r="S70" s="4">
        <f t="shared" si="11"/>
        <v>2.7607649501930464E-6</v>
      </c>
      <c r="T70" s="4">
        <f t="shared" si="12"/>
        <v>6.4799999999999996E-2</v>
      </c>
      <c r="U70" s="4">
        <f t="shared" si="13"/>
        <v>0.93520000000000003</v>
      </c>
    </row>
    <row r="71" spans="1:21" x14ac:dyDescent="0.35">
      <c r="A71" s="4">
        <v>6.9</v>
      </c>
      <c r="O71" s="4">
        <f t="shared" si="7"/>
        <v>0.96666666666666679</v>
      </c>
      <c r="P71" s="4">
        <f t="shared" si="8"/>
        <v>0.70000000000000007</v>
      </c>
      <c r="Q71" s="4">
        <f t="shared" si="9"/>
        <v>0.44360866071177185</v>
      </c>
      <c r="R71" s="4">
        <f t="shared" si="10"/>
        <v>0.9942618065677149</v>
      </c>
      <c r="S71" s="4">
        <f t="shared" si="11"/>
        <v>4.1185717448326358E-6</v>
      </c>
      <c r="T71" s="4">
        <f t="shared" si="12"/>
        <v>7.2200000000000028E-2</v>
      </c>
      <c r="U71" s="4">
        <f t="shared" si="13"/>
        <v>0.92779999999999996</v>
      </c>
    </row>
    <row r="72" spans="1:21" x14ac:dyDescent="0.35">
      <c r="A72" s="4">
        <v>7</v>
      </c>
      <c r="C72" s="2"/>
      <c r="D72" s="2"/>
      <c r="O72" s="4">
        <f t="shared" si="7"/>
        <v>1</v>
      </c>
      <c r="P72" s="4">
        <f t="shared" si="8"/>
        <v>0.7142857142857143</v>
      </c>
      <c r="Q72" s="4">
        <f t="shared" si="9"/>
        <v>0.45783336177161427</v>
      </c>
      <c r="R72" s="4">
        <f t="shared" si="10"/>
        <v>0.99610894941634243</v>
      </c>
      <c r="S72" s="4">
        <f t="shared" si="11"/>
        <v>6.1441746022147182E-6</v>
      </c>
      <c r="T72" s="4">
        <f t="shared" si="12"/>
        <v>8.0000000000000016E-2</v>
      </c>
      <c r="U72" s="4">
        <f t="shared" si="13"/>
        <v>0.91999999999999993</v>
      </c>
    </row>
    <row r="73" spans="1:21" x14ac:dyDescent="0.35">
      <c r="A73" s="4">
        <v>7.1</v>
      </c>
      <c r="B73" s="5"/>
      <c r="C73" s="154" t="s">
        <v>19</v>
      </c>
      <c r="D73" s="154"/>
      <c r="O73" s="4">
        <f t="shared" si="7"/>
        <v>0.96666666666666679</v>
      </c>
      <c r="P73" s="4">
        <f t="shared" si="8"/>
        <v>0.72857142857142854</v>
      </c>
      <c r="Q73" s="4">
        <f t="shared" si="9"/>
        <v>0.47221896125565377</v>
      </c>
      <c r="R73" s="4">
        <f t="shared" si="10"/>
        <v>0.99741521238135811</v>
      </c>
      <c r="S73" s="4">
        <f t="shared" si="11"/>
        <v>9.166003719853315E-6</v>
      </c>
      <c r="T73" s="4">
        <f t="shared" si="12"/>
        <v>8.8199999999999973E-2</v>
      </c>
      <c r="U73" s="4">
        <f t="shared" si="13"/>
        <v>0.91180000000000005</v>
      </c>
    </row>
    <row r="74" spans="1:21" x14ac:dyDescent="0.35">
      <c r="A74" s="4">
        <v>7.2</v>
      </c>
      <c r="B74" s="5"/>
      <c r="C74" s="4" t="s">
        <v>9</v>
      </c>
      <c r="D74" s="4">
        <v>5</v>
      </c>
      <c r="O74" s="4">
        <f t="shared" si="7"/>
        <v>0.93333333333333324</v>
      </c>
      <c r="P74" s="4">
        <f t="shared" si="8"/>
        <v>0.74285714285714288</v>
      </c>
      <c r="Q74" s="4">
        <f t="shared" si="9"/>
        <v>0.48675225595997168</v>
      </c>
      <c r="R74" s="4">
        <f t="shared" si="10"/>
        <v>0.99832131019888715</v>
      </c>
      <c r="S74" s="4">
        <f t="shared" si="11"/>
        <v>1.3674009084599736E-5</v>
      </c>
      <c r="T74" s="4">
        <f t="shared" si="12"/>
        <v>9.6800000000000025E-2</v>
      </c>
      <c r="U74" s="4">
        <f t="shared" si="13"/>
        <v>0.9032</v>
      </c>
    </row>
    <row r="75" spans="1:21" x14ac:dyDescent="0.35">
      <c r="A75" s="4">
        <v>7.3</v>
      </c>
      <c r="B75" s="5"/>
      <c r="C75" s="4" t="s">
        <v>11</v>
      </c>
      <c r="D75" s="4">
        <v>15</v>
      </c>
      <c r="O75" s="4">
        <f t="shared" si="7"/>
        <v>0.9</v>
      </c>
      <c r="P75" s="4">
        <f t="shared" si="8"/>
        <v>0.75714285714285712</v>
      </c>
      <c r="Q75" s="4">
        <f t="shared" si="9"/>
        <v>0.50141935103294044</v>
      </c>
      <c r="R75" s="4">
        <f t="shared" si="10"/>
        <v>0.99893671566354703</v>
      </c>
      <c r="S75" s="4">
        <f t="shared" si="11"/>
        <v>2.039908727992137E-5</v>
      </c>
      <c r="T75" s="4">
        <f t="shared" si="12"/>
        <v>0.10579999999999998</v>
      </c>
      <c r="U75" s="4">
        <f t="shared" si="13"/>
        <v>0.89419999999999999</v>
      </c>
    </row>
    <row r="76" spans="1:21" x14ac:dyDescent="0.35">
      <c r="A76" s="4">
        <v>7.4</v>
      </c>
      <c r="B76" s="5"/>
      <c r="C76" s="4" t="s">
        <v>10</v>
      </c>
      <c r="D76" s="4">
        <f>(D74+D75)/2</f>
        <v>10</v>
      </c>
      <c r="O76" s="4">
        <f t="shared" si="7"/>
        <v>0.86666666666666659</v>
      </c>
      <c r="P76" s="4">
        <f t="shared" si="8"/>
        <v>0.77142857142857146</v>
      </c>
      <c r="Q76" s="4">
        <f t="shared" si="9"/>
        <v>0.51620567394549643</v>
      </c>
      <c r="R76" s="4">
        <f t="shared" si="10"/>
        <v>0.99934506921543886</v>
      </c>
      <c r="S76" s="4">
        <f t="shared" si="11"/>
        <v>3.043155690056538E-5</v>
      </c>
      <c r="T76" s="4">
        <f t="shared" si="12"/>
        <v>0.11520000000000004</v>
      </c>
      <c r="U76" s="4">
        <f t="shared" si="13"/>
        <v>0.88479999999999992</v>
      </c>
    </row>
    <row r="77" spans="1:21" x14ac:dyDescent="0.35">
      <c r="A77" s="4">
        <v>7.5</v>
      </c>
      <c r="O77" s="4">
        <f t="shared" si="7"/>
        <v>0.83333333333333337</v>
      </c>
      <c r="P77" s="4">
        <f t="shared" si="8"/>
        <v>0.7857142857142857</v>
      </c>
      <c r="Q77" s="4">
        <f t="shared" si="9"/>
        <v>0.53109599103534522</v>
      </c>
      <c r="R77" s="4">
        <f t="shared" si="10"/>
        <v>0.99960908679851979</v>
      </c>
      <c r="S77" s="4">
        <f t="shared" si="11"/>
        <v>4.5397868702434395E-5</v>
      </c>
      <c r="T77" s="4">
        <f t="shared" si="12"/>
        <v>0.125</v>
      </c>
      <c r="U77" s="4">
        <f t="shared" si="13"/>
        <v>0.875</v>
      </c>
    </row>
    <row r="78" spans="1:21" x14ac:dyDescent="0.35">
      <c r="A78" s="4">
        <v>7.6</v>
      </c>
      <c r="O78" s="4">
        <f t="shared" si="7"/>
        <v>0.80000000000000016</v>
      </c>
      <c r="P78" s="4">
        <f t="shared" si="8"/>
        <v>0.79999999999999993</v>
      </c>
      <c r="Q78" s="4">
        <f t="shared" si="9"/>
        <v>0.5460744266397094</v>
      </c>
      <c r="R78" s="4">
        <f t="shared" si="10"/>
        <v>0.99977486315894881</v>
      </c>
      <c r="S78" s="4">
        <f t="shared" si="11"/>
        <v>6.7724149619770109E-5</v>
      </c>
      <c r="T78" s="4">
        <f t="shared" si="12"/>
        <v>0.13519999999999996</v>
      </c>
      <c r="U78" s="4">
        <f t="shared" si="13"/>
        <v>0.86480000000000001</v>
      </c>
    </row>
    <row r="79" spans="1:21" x14ac:dyDescent="0.35">
      <c r="A79" s="4">
        <v>7.7</v>
      </c>
      <c r="O79" s="4">
        <f t="shared" si="7"/>
        <v>0.76666666666666661</v>
      </c>
      <c r="P79" s="4">
        <f t="shared" si="8"/>
        <v>0.81428571428571428</v>
      </c>
      <c r="Q79" s="4">
        <f t="shared" si="9"/>
        <v>0.56112448482017441</v>
      </c>
      <c r="R79" s="4">
        <f t="shared" si="10"/>
        <v>0.99987554486097419</v>
      </c>
      <c r="S79" s="4">
        <f t="shared" si="11"/>
        <v>1.0102919390777289E-4</v>
      </c>
      <c r="T79" s="4">
        <f t="shared" si="12"/>
        <v>0.14580000000000001</v>
      </c>
      <c r="U79" s="4">
        <f t="shared" si="13"/>
        <v>0.85419999999999996</v>
      </c>
    </row>
    <row r="80" spans="1:21" x14ac:dyDescent="0.35">
      <c r="A80" s="4">
        <v>7.8</v>
      </c>
      <c r="O80" s="4">
        <f t="shared" si="7"/>
        <v>0.73333333333333339</v>
      </c>
      <c r="P80" s="4">
        <f t="shared" si="8"/>
        <v>0.82857142857142851</v>
      </c>
      <c r="Q80" s="4">
        <f t="shared" si="9"/>
        <v>0.57622907367179987</v>
      </c>
      <c r="R80" s="4">
        <f t="shared" si="10"/>
        <v>0.99993439430438968</v>
      </c>
      <c r="S80" s="4">
        <f t="shared" si="11"/>
        <v>1.5071035805975741E-4</v>
      </c>
      <c r="T80" s="4">
        <f t="shared" si="12"/>
        <v>0.15679999999999997</v>
      </c>
      <c r="U80" s="4">
        <f t="shared" si="13"/>
        <v>0.84320000000000006</v>
      </c>
    </row>
    <row r="81" spans="1:21" x14ac:dyDescent="0.35">
      <c r="A81" s="4">
        <v>7.9</v>
      </c>
      <c r="O81" s="4">
        <f t="shared" si="7"/>
        <v>0.69999999999999984</v>
      </c>
      <c r="P81" s="4">
        <f t="shared" si="8"/>
        <v>0.84285714285714286</v>
      </c>
      <c r="Q81" s="4">
        <f t="shared" si="9"/>
        <v>0.59137053219698121</v>
      </c>
      <c r="R81" s="4">
        <f t="shared" si="10"/>
        <v>0.99996729250032712</v>
      </c>
      <c r="S81" s="4">
        <f t="shared" si="11"/>
        <v>2.2481677023329571E-4</v>
      </c>
      <c r="T81" s="4">
        <f t="shared" si="12"/>
        <v>0.16820000000000004</v>
      </c>
      <c r="U81" s="4">
        <f t="shared" si="13"/>
        <v>0.83179999999999998</v>
      </c>
    </row>
    <row r="82" spans="1:21" x14ac:dyDescent="0.35">
      <c r="A82" s="4">
        <v>8</v>
      </c>
      <c r="O82" s="4">
        <f t="shared" si="7"/>
        <v>0.66666666666666663</v>
      </c>
      <c r="P82" s="4">
        <f t="shared" si="8"/>
        <v>0.8571428571428571</v>
      </c>
      <c r="Q82" s="4">
        <f t="shared" si="9"/>
        <v>0.60653065971263342</v>
      </c>
      <c r="R82" s="4">
        <f t="shared" si="10"/>
        <v>0.99998474144376459</v>
      </c>
      <c r="S82" s="4">
        <f t="shared" si="11"/>
        <v>3.3535013046647811E-4</v>
      </c>
      <c r="T82" s="4">
        <f t="shared" si="12"/>
        <v>0.18</v>
      </c>
      <c r="U82" s="4">
        <f t="shared" si="13"/>
        <v>0.82000000000000006</v>
      </c>
    </row>
    <row r="83" spans="1:21" x14ac:dyDescent="0.35">
      <c r="A83" s="4">
        <v>8.1</v>
      </c>
      <c r="O83" s="4">
        <f t="shared" si="7"/>
        <v>0.63333333333333341</v>
      </c>
      <c r="P83" s="4">
        <f t="shared" si="8"/>
        <v>0.87142857142857133</v>
      </c>
      <c r="Q83" s="4">
        <f t="shared" si="9"/>
        <v>0.62169074774719313</v>
      </c>
      <c r="R83" s="4">
        <f t="shared" si="10"/>
        <v>0.99999343163478804</v>
      </c>
      <c r="S83" s="4">
        <f t="shared" si="11"/>
        <v>5.0020110707956345E-4</v>
      </c>
      <c r="T83" s="4">
        <f t="shared" si="12"/>
        <v>0.19219999999999993</v>
      </c>
      <c r="U83" s="4">
        <f t="shared" si="13"/>
        <v>0.80780000000000007</v>
      </c>
    </row>
    <row r="84" spans="1:21" x14ac:dyDescent="0.35">
      <c r="A84" s="4">
        <v>8.1999999999999993</v>
      </c>
      <c r="O84" s="4">
        <f t="shared" si="7"/>
        <v>0.6000000000000002</v>
      </c>
      <c r="P84" s="4">
        <f t="shared" si="8"/>
        <v>0.88571428571428557</v>
      </c>
      <c r="Q84" s="4">
        <f t="shared" si="9"/>
        <v>0.63683161437174307</v>
      </c>
      <c r="R84" s="4">
        <f t="shared" si="10"/>
        <v>0.99999744000655355</v>
      </c>
      <c r="S84" s="4">
        <f t="shared" si="11"/>
        <v>7.4602883383669493E-4</v>
      </c>
      <c r="T84" s="4">
        <f t="shared" si="12"/>
        <v>0.20479999999999993</v>
      </c>
      <c r="U84" s="4">
        <f t="shared" si="13"/>
        <v>0.79520000000000013</v>
      </c>
    </row>
    <row r="85" spans="1:21" x14ac:dyDescent="0.35">
      <c r="A85" s="4">
        <v>8.3000000000000007</v>
      </c>
      <c r="O85" s="4">
        <f t="shared" si="7"/>
        <v>0.56666666666666643</v>
      </c>
      <c r="P85" s="4">
        <f t="shared" si="8"/>
        <v>0.90000000000000013</v>
      </c>
      <c r="Q85" s="4">
        <f t="shared" si="9"/>
        <v>0.65193364089734551</v>
      </c>
      <c r="R85" s="4">
        <f t="shared" si="10"/>
        <v>0.99999912036194927</v>
      </c>
      <c r="S85" s="4">
        <f t="shared" si="11"/>
        <v>1.1125360328603246E-3</v>
      </c>
      <c r="T85" s="4">
        <f t="shared" si="12"/>
        <v>0.2178000000000001</v>
      </c>
      <c r="U85" s="4">
        <f t="shared" si="13"/>
        <v>0.7821999999999999</v>
      </c>
    </row>
    <row r="86" spans="1:21" x14ac:dyDescent="0.35">
      <c r="A86" s="4">
        <v>8.4</v>
      </c>
      <c r="O86" s="4">
        <f t="shared" si="7"/>
        <v>0.53333333333333321</v>
      </c>
      <c r="P86" s="4">
        <f t="shared" si="8"/>
        <v>0.91428571428571437</v>
      </c>
      <c r="Q86" s="4">
        <f t="shared" si="9"/>
        <v>0.66697681085847449</v>
      </c>
      <c r="R86" s="4">
        <f t="shared" si="10"/>
        <v>0.99999974371100331</v>
      </c>
      <c r="S86" s="4">
        <f t="shared" si="11"/>
        <v>1.6588010801744243E-3</v>
      </c>
      <c r="T86" s="4">
        <f t="shared" si="12"/>
        <v>0.23120000000000004</v>
      </c>
      <c r="U86" s="4">
        <f t="shared" si="13"/>
        <v>0.76879999999999993</v>
      </c>
    </row>
    <row r="87" spans="1:21" x14ac:dyDescent="0.35">
      <c r="A87" s="4">
        <v>8.5</v>
      </c>
      <c r="C87" s="2"/>
      <c r="D87" s="2"/>
      <c r="O87" s="4">
        <f t="shared" si="7"/>
        <v>0.5</v>
      </c>
      <c r="P87" s="4">
        <f t="shared" si="8"/>
        <v>0.9285714285714286</v>
      </c>
      <c r="Q87" s="4">
        <f t="shared" si="9"/>
        <v>0.68194075119034814</v>
      </c>
      <c r="R87" s="4">
        <f t="shared" si="10"/>
        <v>0.99999994039535878</v>
      </c>
      <c r="S87" s="4">
        <f t="shared" si="11"/>
        <v>2.4726231566347743E-3</v>
      </c>
      <c r="T87" s="4">
        <f t="shared" si="12"/>
        <v>0.24499999999999997</v>
      </c>
      <c r="U87" s="4">
        <f t="shared" si="13"/>
        <v>0.755</v>
      </c>
    </row>
    <row r="88" spans="1:21" x14ac:dyDescent="0.35">
      <c r="A88" s="4">
        <v>8.6</v>
      </c>
      <c r="B88" s="5"/>
      <c r="C88" s="154" t="s">
        <v>20</v>
      </c>
      <c r="D88" s="154"/>
      <c r="O88" s="4">
        <f t="shared" si="7"/>
        <v>0.46666666666666679</v>
      </c>
      <c r="P88" s="4">
        <f t="shared" si="8"/>
        <v>0.94285714285714284</v>
      </c>
      <c r="Q88" s="4">
        <f t="shared" si="9"/>
        <v>0.6968047754960347</v>
      </c>
      <c r="R88" s="4">
        <f t="shared" si="10"/>
        <v>0.99999999000000017</v>
      </c>
      <c r="S88" s="4">
        <f t="shared" si="11"/>
        <v>3.6842398994359829E-3</v>
      </c>
      <c r="T88" s="4">
        <f t="shared" si="12"/>
        <v>0.25919999999999999</v>
      </c>
      <c r="U88" s="4">
        <f t="shared" si="13"/>
        <v>0.74080000000000001</v>
      </c>
    </row>
    <row r="89" spans="1:21" x14ac:dyDescent="0.35">
      <c r="A89" s="4">
        <v>8.6999999999999993</v>
      </c>
      <c r="B89" s="5"/>
      <c r="C89" s="4" t="s">
        <v>9</v>
      </c>
      <c r="D89" s="4">
        <v>5</v>
      </c>
      <c r="O89" s="4">
        <f t="shared" si="7"/>
        <v>0.43333333333333357</v>
      </c>
      <c r="P89" s="4">
        <f t="shared" si="8"/>
        <v>0.95714285714285707</v>
      </c>
      <c r="Q89" s="4">
        <f t="shared" si="9"/>
        <v>0.71154792928753663</v>
      </c>
      <c r="R89" s="4">
        <f t="shared" si="10"/>
        <v>0.99999999899887082</v>
      </c>
      <c r="S89" s="4">
        <f t="shared" si="11"/>
        <v>5.4862988994503897E-3</v>
      </c>
      <c r="T89" s="4">
        <f t="shared" si="12"/>
        <v>0.27379999999999993</v>
      </c>
      <c r="U89" s="4">
        <f t="shared" si="13"/>
        <v>0.72620000000000007</v>
      </c>
    </row>
    <row r="90" spans="1:21" x14ac:dyDescent="0.35">
      <c r="A90" s="4">
        <v>8.8000000000000007</v>
      </c>
      <c r="B90" s="5"/>
      <c r="C90" s="4" t="s">
        <v>11</v>
      </c>
      <c r="D90" s="4">
        <v>15</v>
      </c>
      <c r="O90" s="4">
        <f t="shared" si="7"/>
        <v>0.39999999999999974</v>
      </c>
      <c r="P90" s="4">
        <f t="shared" si="8"/>
        <v>0.97142857142857153</v>
      </c>
      <c r="Q90" s="4">
        <f t="shared" si="9"/>
        <v>0.72614903707369105</v>
      </c>
      <c r="R90" s="4">
        <f t="shared" si="10"/>
        <v>0.99999999996093747</v>
      </c>
      <c r="S90" s="4">
        <f t="shared" si="11"/>
        <v>8.1625711531599175E-3</v>
      </c>
      <c r="T90" s="4">
        <f t="shared" si="12"/>
        <v>0.28880000000000011</v>
      </c>
      <c r="U90" s="4">
        <f t="shared" si="13"/>
        <v>0.71119999999999983</v>
      </c>
    </row>
    <row r="91" spans="1:21" x14ac:dyDescent="0.35">
      <c r="A91" s="4">
        <v>8.9</v>
      </c>
      <c r="B91" s="5"/>
      <c r="C91" s="4" t="s">
        <v>10</v>
      </c>
      <c r="D91" s="4">
        <f>($D$89+$D$90)/2</f>
        <v>10</v>
      </c>
      <c r="O91" s="4">
        <f t="shared" si="7"/>
        <v>0.36666666666666653</v>
      </c>
      <c r="P91" s="4">
        <f t="shared" si="8"/>
        <v>0.98571428571428577</v>
      </c>
      <c r="Q91" s="4">
        <f t="shared" si="9"/>
        <v>0.74058675115675188</v>
      </c>
      <c r="R91" s="4">
        <f t="shared" si="10"/>
        <v>0.99999999999984746</v>
      </c>
      <c r="S91" s="4">
        <f t="shared" si="11"/>
        <v>1.2128434984274258E-2</v>
      </c>
      <c r="T91" s="4">
        <f t="shared" si="12"/>
        <v>0.30420000000000003</v>
      </c>
      <c r="U91" s="4">
        <f t="shared" si="13"/>
        <v>0.69579999999999997</v>
      </c>
    </row>
    <row r="92" spans="1:21" x14ac:dyDescent="0.35">
      <c r="A92" s="4">
        <v>9</v>
      </c>
      <c r="O92" s="4">
        <f t="shared" si="7"/>
        <v>0.33333333333333331</v>
      </c>
      <c r="P92" s="4">
        <f t="shared" si="8"/>
        <v>1</v>
      </c>
      <c r="Q92" s="4">
        <f t="shared" si="9"/>
        <v>0.75483960198900735</v>
      </c>
      <c r="R92" s="4">
        <f t="shared" si="10"/>
        <v>1</v>
      </c>
      <c r="S92" s="4">
        <f t="shared" si="11"/>
        <v>1.7986209962091559E-2</v>
      </c>
      <c r="T92" s="4">
        <f t="shared" si="12"/>
        <v>0.32000000000000006</v>
      </c>
      <c r="U92" s="4">
        <f t="shared" si="13"/>
        <v>0.67999999999999994</v>
      </c>
    </row>
    <row r="93" spans="1:21" x14ac:dyDescent="0.35">
      <c r="A93" s="4">
        <v>9.1</v>
      </c>
      <c r="O93" s="4">
        <f t="shared" si="7"/>
        <v>0.3000000000000001</v>
      </c>
      <c r="P93" s="4">
        <f t="shared" si="8"/>
        <v>1</v>
      </c>
      <c r="Q93" s="4">
        <f t="shared" si="9"/>
        <v>0.7688860499307919</v>
      </c>
      <c r="R93" s="4">
        <f t="shared" si="10"/>
        <v>0.99999999999984746</v>
      </c>
      <c r="S93" s="4">
        <f t="shared" si="11"/>
        <v>2.6596993576865818E-2</v>
      </c>
      <c r="T93" s="4">
        <f t="shared" si="12"/>
        <v>0.33619999999999994</v>
      </c>
      <c r="U93" s="4">
        <f t="shared" si="13"/>
        <v>0.66380000000000006</v>
      </c>
    </row>
    <row r="94" spans="1:21" x14ac:dyDescent="0.35">
      <c r="A94" s="4">
        <v>9.1999999999999993</v>
      </c>
      <c r="O94" s="4">
        <f t="shared" si="7"/>
        <v>0.26666666666666689</v>
      </c>
      <c r="P94" s="4">
        <f t="shared" si="8"/>
        <v>1</v>
      </c>
      <c r="Q94" s="4">
        <f t="shared" si="9"/>
        <v>0.78270453824186803</v>
      </c>
      <c r="R94" s="4">
        <f t="shared" si="10"/>
        <v>0.99999999996093747</v>
      </c>
      <c r="S94" s="4">
        <f t="shared" si="11"/>
        <v>3.9165722796764252E-2</v>
      </c>
      <c r="T94" s="4">
        <f t="shared" si="12"/>
        <v>0.35279999999999989</v>
      </c>
      <c r="U94" s="4">
        <f t="shared" si="13"/>
        <v>0.64720000000000011</v>
      </c>
    </row>
    <row r="95" spans="1:21" x14ac:dyDescent="0.35">
      <c r="A95" s="4">
        <v>9.3000000000000007</v>
      </c>
      <c r="O95" s="4">
        <f t="shared" si="7"/>
        <v>0.23333333333333309</v>
      </c>
      <c r="P95" s="4">
        <f t="shared" si="8"/>
        <v>1</v>
      </c>
      <c r="Q95" s="4">
        <f t="shared" si="9"/>
        <v>0.79627354712941945</v>
      </c>
      <c r="R95" s="4">
        <f t="shared" si="10"/>
        <v>0.99999999899887082</v>
      </c>
      <c r="S95" s="4">
        <f t="shared" si="11"/>
        <v>5.7324175898868901E-2</v>
      </c>
      <c r="T95" s="4">
        <f t="shared" si="12"/>
        <v>0.36980000000000007</v>
      </c>
      <c r="U95" s="4">
        <f t="shared" si="13"/>
        <v>0.63019999999999987</v>
      </c>
    </row>
    <row r="96" spans="1:21" x14ac:dyDescent="0.35">
      <c r="A96" s="4">
        <v>9.4</v>
      </c>
      <c r="O96" s="4">
        <f t="shared" si="7"/>
        <v>0.19999999999999987</v>
      </c>
      <c r="P96" s="4">
        <f t="shared" si="8"/>
        <v>1</v>
      </c>
      <c r="Q96" s="4">
        <f t="shared" si="9"/>
        <v>0.809571648667887</v>
      </c>
      <c r="R96" s="4">
        <f t="shared" si="10"/>
        <v>0.99999999000000017</v>
      </c>
      <c r="S96" s="4">
        <f t="shared" si="11"/>
        <v>8.3172696493922491E-2</v>
      </c>
      <c r="T96" s="4">
        <f t="shared" si="12"/>
        <v>0.3872000000000001</v>
      </c>
      <c r="U96" s="4">
        <f t="shared" si="13"/>
        <v>0.6127999999999999</v>
      </c>
    </row>
    <row r="97" spans="1:21" x14ac:dyDescent="0.35">
      <c r="A97" s="4">
        <v>9.5</v>
      </c>
      <c r="O97" s="4">
        <f t="shared" si="7"/>
        <v>0.16666666666666666</v>
      </c>
      <c r="P97" s="4">
        <f t="shared" si="8"/>
        <v>1</v>
      </c>
      <c r="Q97" s="4">
        <f t="shared" si="9"/>
        <v>0.82257756239866464</v>
      </c>
      <c r="R97" s="4">
        <f t="shared" si="10"/>
        <v>0.99999994039535878</v>
      </c>
      <c r="S97" s="4">
        <f t="shared" si="11"/>
        <v>0.11920292202211755</v>
      </c>
      <c r="T97" s="4">
        <f t="shared" si="12"/>
        <v>0.40500000000000003</v>
      </c>
      <c r="U97" s="4">
        <f t="shared" si="13"/>
        <v>0.59499999999999997</v>
      </c>
    </row>
    <row r="98" spans="1:21" x14ac:dyDescent="0.35">
      <c r="A98" s="4">
        <v>9.6</v>
      </c>
      <c r="O98" s="4">
        <f t="shared" si="7"/>
        <v>0.13333333333333344</v>
      </c>
      <c r="P98" s="4">
        <f t="shared" si="8"/>
        <v>1</v>
      </c>
      <c r="Q98" s="4">
        <f t="shared" si="9"/>
        <v>0.835270211411272</v>
      </c>
      <c r="R98" s="4">
        <f t="shared" si="10"/>
        <v>0.99999974371100331</v>
      </c>
      <c r="S98" s="4">
        <f t="shared" si="11"/>
        <v>0.16798161486607532</v>
      </c>
      <c r="T98" s="4">
        <f t="shared" si="12"/>
        <v>0.42319999999999991</v>
      </c>
      <c r="U98" s="4">
        <f t="shared" si="13"/>
        <v>0.57680000000000009</v>
      </c>
    </row>
    <row r="99" spans="1:21" x14ac:dyDescent="0.35">
      <c r="A99" s="4">
        <v>9.6999999999999993</v>
      </c>
      <c r="O99" s="4">
        <f t="shared" si="7"/>
        <v>0.10000000000000024</v>
      </c>
      <c r="P99" s="4">
        <f t="shared" si="8"/>
        <v>1</v>
      </c>
      <c r="Q99" s="4">
        <f t="shared" si="9"/>
        <v>0.84762877870213571</v>
      </c>
      <c r="R99" s="4">
        <f t="shared" si="10"/>
        <v>0.99999912036194927</v>
      </c>
      <c r="S99" s="4">
        <f t="shared" si="11"/>
        <v>0.23147521650098185</v>
      </c>
      <c r="T99" s="4">
        <f t="shared" si="12"/>
        <v>0.44179999999999986</v>
      </c>
      <c r="U99" s="4">
        <f t="shared" si="13"/>
        <v>0.55820000000000014</v>
      </c>
    </row>
    <row r="100" spans="1:21" x14ac:dyDescent="0.35">
      <c r="A100" s="4">
        <v>9.8000000000000007</v>
      </c>
      <c r="O100" s="4">
        <f t="shared" si="7"/>
        <v>6.666666666666643E-2</v>
      </c>
      <c r="P100" s="4">
        <f t="shared" si="8"/>
        <v>1</v>
      </c>
      <c r="Q100" s="4">
        <f t="shared" si="9"/>
        <v>0.85963276360254226</v>
      </c>
      <c r="R100" s="4">
        <f t="shared" si="10"/>
        <v>0.99999744000655355</v>
      </c>
      <c r="S100" s="4">
        <f t="shared" si="11"/>
        <v>0.31002551887238816</v>
      </c>
      <c r="T100" s="4">
        <f t="shared" si="12"/>
        <v>0.46080000000000015</v>
      </c>
      <c r="U100" s="4">
        <f t="shared" si="13"/>
        <v>0.5391999999999999</v>
      </c>
    </row>
    <row r="101" spans="1:21" x14ac:dyDescent="0.35">
      <c r="A101" s="4">
        <v>9.9</v>
      </c>
      <c r="O101" s="4">
        <f t="shared" si="7"/>
        <v>3.3333333333333215E-2</v>
      </c>
      <c r="P101" s="4">
        <f t="shared" si="8"/>
        <v>1</v>
      </c>
      <c r="Q101" s="4">
        <f t="shared" si="9"/>
        <v>0.87126203806373947</v>
      </c>
      <c r="R101" s="4">
        <f t="shared" si="10"/>
        <v>0.99999343163478804</v>
      </c>
      <c r="S101" s="4">
        <f t="shared" si="11"/>
        <v>0.40131233988754833</v>
      </c>
      <c r="T101" s="4">
        <f t="shared" si="12"/>
        <v>0.48020000000000007</v>
      </c>
      <c r="U101" s="4">
        <f t="shared" si="13"/>
        <v>0.51979999999999993</v>
      </c>
    </row>
    <row r="102" spans="1:21" x14ac:dyDescent="0.35">
      <c r="A102" s="4">
        <v>10</v>
      </c>
      <c r="O102" s="4">
        <f t="shared" si="7"/>
        <v>0</v>
      </c>
      <c r="P102" s="4">
        <f t="shared" si="8"/>
        <v>1</v>
      </c>
      <c r="Q102" s="4">
        <f t="shared" si="9"/>
        <v>0.88249690258459546</v>
      </c>
      <c r="R102" s="4">
        <f t="shared" si="10"/>
        <v>0.99998474144376459</v>
      </c>
      <c r="S102" s="4">
        <f t="shared" si="11"/>
        <v>0.5</v>
      </c>
      <c r="T102" s="4">
        <f t="shared" si="12"/>
        <v>0.5</v>
      </c>
      <c r="U102" s="4">
        <f t="shared" si="13"/>
        <v>0.5</v>
      </c>
    </row>
    <row r="103" spans="1:21" x14ac:dyDescent="0.35">
      <c r="A103" s="4">
        <v>10.1</v>
      </c>
      <c r="O103" s="4">
        <f t="shared" si="7"/>
        <v>0</v>
      </c>
      <c r="P103" s="4">
        <f t="shared" si="8"/>
        <v>1</v>
      </c>
      <c r="Q103" s="4">
        <f t="shared" si="9"/>
        <v>0.89331814156568246</v>
      </c>
      <c r="R103" s="4">
        <f t="shared" si="10"/>
        <v>0.99996729250032712</v>
      </c>
      <c r="S103" s="4">
        <f t="shared" si="11"/>
        <v>0.59868766011245167</v>
      </c>
      <c r="T103" s="4">
        <f t="shared" si="12"/>
        <v>0.51979999999999993</v>
      </c>
      <c r="U103" s="4">
        <f t="shared" si="13"/>
        <v>0.48020000000000007</v>
      </c>
    </row>
    <row r="104" spans="1:21" x14ac:dyDescent="0.35">
      <c r="A104" s="4">
        <v>10.199999999999999</v>
      </c>
      <c r="O104" s="4">
        <f t="shared" si="7"/>
        <v>0</v>
      </c>
      <c r="P104" s="4">
        <f t="shared" si="8"/>
        <v>1</v>
      </c>
      <c r="Q104" s="4">
        <f t="shared" si="9"/>
        <v>0.90370707787319604</v>
      </c>
      <c r="R104" s="4">
        <f t="shared" si="10"/>
        <v>0.99993439430438968</v>
      </c>
      <c r="S104" s="4">
        <f t="shared" si="11"/>
        <v>0.68997448112761184</v>
      </c>
      <c r="T104" s="4">
        <f t="shared" si="12"/>
        <v>0.5391999999999999</v>
      </c>
      <c r="U104" s="4">
        <f t="shared" si="13"/>
        <v>0.46080000000000015</v>
      </c>
    </row>
    <row r="105" spans="1:21" x14ac:dyDescent="0.35">
      <c r="A105" s="4">
        <v>10.3</v>
      </c>
      <c r="O105" s="4">
        <f t="shared" si="7"/>
        <v>0</v>
      </c>
      <c r="P105" s="4">
        <f t="shared" si="8"/>
        <v>1</v>
      </c>
      <c r="Q105" s="4">
        <f t="shared" si="9"/>
        <v>0.91364562639672897</v>
      </c>
      <c r="R105" s="4">
        <f t="shared" si="10"/>
        <v>0.99987554486097419</v>
      </c>
      <c r="S105" s="4">
        <f t="shared" si="11"/>
        <v>0.76852478349901809</v>
      </c>
      <c r="T105" s="4">
        <f t="shared" si="12"/>
        <v>0.55820000000000014</v>
      </c>
      <c r="U105" s="4">
        <f t="shared" si="13"/>
        <v>0.44179999999999986</v>
      </c>
    </row>
    <row r="106" spans="1:21" x14ac:dyDescent="0.35">
      <c r="A106" s="4">
        <v>10.4</v>
      </c>
      <c r="O106" s="4">
        <f t="shared" si="7"/>
        <v>0</v>
      </c>
      <c r="P106" s="4">
        <f t="shared" si="8"/>
        <v>1</v>
      </c>
      <c r="Q106" s="4">
        <f t="shared" si="9"/>
        <v>0.92311634638663587</v>
      </c>
      <c r="R106" s="4">
        <f t="shared" si="10"/>
        <v>0.99977486315894881</v>
      </c>
      <c r="S106" s="4">
        <f t="shared" si="11"/>
        <v>0.83201838513392457</v>
      </c>
      <c r="T106" s="4">
        <f t="shared" si="12"/>
        <v>0.57680000000000009</v>
      </c>
      <c r="U106" s="4">
        <f t="shared" si="13"/>
        <v>0.42319999999999991</v>
      </c>
    </row>
    <row r="107" spans="1:21" x14ac:dyDescent="0.35">
      <c r="A107" s="4">
        <v>10.5</v>
      </c>
      <c r="O107" s="4">
        <f t="shared" si="7"/>
        <v>0</v>
      </c>
      <c r="P107" s="4">
        <f t="shared" si="8"/>
        <v>1</v>
      </c>
      <c r="Q107" s="4">
        <f t="shared" si="9"/>
        <v>0.93210249235952758</v>
      </c>
      <c r="R107" s="4">
        <f t="shared" si="10"/>
        <v>0.99960908679851979</v>
      </c>
      <c r="S107" s="4">
        <f t="shared" si="11"/>
        <v>0.88079707797788231</v>
      </c>
      <c r="T107" s="4">
        <f t="shared" si="12"/>
        <v>0.59499999999999997</v>
      </c>
      <c r="U107" s="4">
        <f t="shared" si="13"/>
        <v>0.40500000000000003</v>
      </c>
    </row>
    <row r="108" spans="1:21" x14ac:dyDescent="0.35">
      <c r="A108" s="4">
        <v>10.6</v>
      </c>
      <c r="O108" s="4">
        <f t="shared" si="7"/>
        <v>0</v>
      </c>
      <c r="P108" s="4">
        <f t="shared" si="8"/>
        <v>1</v>
      </c>
      <c r="Q108" s="4">
        <f t="shared" si="9"/>
        <v>0.94058806336434209</v>
      </c>
      <c r="R108" s="4">
        <f t="shared" si="10"/>
        <v>0.99934506921543886</v>
      </c>
      <c r="S108" s="4">
        <f t="shared" si="11"/>
        <v>0.91682730350607744</v>
      </c>
      <c r="T108" s="4">
        <f t="shared" si="12"/>
        <v>0.6127999999999999</v>
      </c>
      <c r="U108" s="4">
        <f t="shared" si="13"/>
        <v>0.3872000000000001</v>
      </c>
    </row>
    <row r="109" spans="1:21" x14ac:dyDescent="0.35">
      <c r="A109" s="4">
        <v>10.7</v>
      </c>
      <c r="O109" s="4">
        <f t="shared" si="7"/>
        <v>0</v>
      </c>
      <c r="P109" s="4">
        <f t="shared" si="8"/>
        <v>1</v>
      </c>
      <c r="Q109" s="4">
        <f t="shared" si="9"/>
        <v>0.94855785040642293</v>
      </c>
      <c r="R109" s="4">
        <f t="shared" si="10"/>
        <v>0.99893671566354703</v>
      </c>
      <c r="S109" s="4">
        <f t="shared" si="11"/>
        <v>0.94267582410113104</v>
      </c>
      <c r="T109" s="4">
        <f t="shared" si="12"/>
        <v>0.63019999999999987</v>
      </c>
      <c r="U109" s="4">
        <f t="shared" si="13"/>
        <v>0.36980000000000007</v>
      </c>
    </row>
    <row r="110" spans="1:21" x14ac:dyDescent="0.35">
      <c r="A110" s="4">
        <v>10.8</v>
      </c>
      <c r="O110" s="4">
        <f t="shared" si="7"/>
        <v>0</v>
      </c>
      <c r="P110" s="4">
        <f t="shared" si="8"/>
        <v>1</v>
      </c>
      <c r="Q110" s="4">
        <f t="shared" si="9"/>
        <v>0.95599748183309996</v>
      </c>
      <c r="R110" s="4">
        <f t="shared" si="10"/>
        <v>0.99832131019888715</v>
      </c>
      <c r="S110" s="4">
        <f t="shared" si="11"/>
        <v>0.96083427720323566</v>
      </c>
      <c r="T110" s="4">
        <f t="shared" si="12"/>
        <v>0.64720000000000011</v>
      </c>
      <c r="U110" s="4">
        <f t="shared" si="13"/>
        <v>0.35279999999999989</v>
      </c>
    </row>
    <row r="111" spans="1:21" x14ac:dyDescent="0.35">
      <c r="A111" s="4">
        <v>10.9</v>
      </c>
      <c r="O111" s="4">
        <f t="shared" si="7"/>
        <v>0</v>
      </c>
      <c r="P111" s="4">
        <f t="shared" si="8"/>
        <v>1</v>
      </c>
      <c r="Q111" s="4">
        <f t="shared" si="9"/>
        <v>0.96289346649136276</v>
      </c>
      <c r="R111" s="4">
        <f t="shared" si="10"/>
        <v>0.99741521238135811</v>
      </c>
      <c r="S111" s="4">
        <f t="shared" si="11"/>
        <v>0.97340300642313426</v>
      </c>
      <c r="T111" s="4">
        <f t="shared" si="12"/>
        <v>0.66380000000000006</v>
      </c>
      <c r="U111" s="4">
        <f t="shared" si="13"/>
        <v>0.33619999999999994</v>
      </c>
    </row>
    <row r="112" spans="1:21" x14ac:dyDescent="0.35">
      <c r="A112" s="4">
        <v>11</v>
      </c>
      <c r="O112" s="4">
        <f t="shared" si="7"/>
        <v>0</v>
      </c>
      <c r="P112" s="4">
        <f t="shared" si="8"/>
        <v>1</v>
      </c>
      <c r="Q112" s="4">
        <f t="shared" si="9"/>
        <v>0.96923323447634413</v>
      </c>
      <c r="R112" s="4">
        <f t="shared" si="10"/>
        <v>0.99610894941634243</v>
      </c>
      <c r="S112" s="4">
        <f t="shared" si="11"/>
        <v>0.98201379003790845</v>
      </c>
      <c r="T112" s="4">
        <f t="shared" si="12"/>
        <v>0.67999999999999994</v>
      </c>
      <c r="U112" s="4">
        <f t="shared" si="13"/>
        <v>0.32000000000000006</v>
      </c>
    </row>
    <row r="113" spans="1:21" x14ac:dyDescent="0.35">
      <c r="A113" s="4">
        <v>11.1</v>
      </c>
      <c r="O113" s="4">
        <f t="shared" si="7"/>
        <v>0</v>
      </c>
      <c r="P113" s="4">
        <f t="shared" si="8"/>
        <v>1</v>
      </c>
      <c r="Q113" s="4">
        <f t="shared" si="9"/>
        <v>0.97500517529841779</v>
      </c>
      <c r="R113" s="4">
        <f t="shared" si="10"/>
        <v>0.9942618065677149</v>
      </c>
      <c r="S113" s="4">
        <f t="shared" si="11"/>
        <v>0.98787156501572571</v>
      </c>
      <c r="T113" s="4">
        <f t="shared" si="12"/>
        <v>0.69579999999999997</v>
      </c>
      <c r="U113" s="4">
        <f t="shared" si="13"/>
        <v>0.30420000000000003</v>
      </c>
    </row>
    <row r="114" spans="1:21" x14ac:dyDescent="0.35">
      <c r="A114" s="4">
        <v>11.2</v>
      </c>
      <c r="O114" s="4">
        <f t="shared" si="7"/>
        <v>0</v>
      </c>
      <c r="P114" s="4">
        <f t="shared" si="8"/>
        <v>1</v>
      </c>
      <c r="Q114" s="4">
        <f t="shared" si="9"/>
        <v>0.98019867330675525</v>
      </c>
      <c r="R114" s="4">
        <f t="shared" si="10"/>
        <v>0.99169613771977994</v>
      </c>
      <c r="S114" s="4">
        <f t="shared" si="11"/>
        <v>0.99183742884684012</v>
      </c>
      <c r="T114" s="4">
        <f t="shared" si="12"/>
        <v>0.71119999999999983</v>
      </c>
      <c r="U114" s="4">
        <f t="shared" si="13"/>
        <v>0.28880000000000011</v>
      </c>
    </row>
    <row r="115" spans="1:21" x14ac:dyDescent="0.35">
      <c r="A115" s="4">
        <v>11.3</v>
      </c>
      <c r="O115" s="4">
        <f t="shared" si="7"/>
        <v>0</v>
      </c>
      <c r="P115" s="4">
        <f t="shared" si="8"/>
        <v>1</v>
      </c>
      <c r="Q115" s="4">
        <f t="shared" si="9"/>
        <v>0.98480414021809548</v>
      </c>
      <c r="R115" s="4">
        <f t="shared" si="10"/>
        <v>0.98819179185987194</v>
      </c>
      <c r="S115" s="4">
        <f t="shared" si="11"/>
        <v>0.99451370110054971</v>
      </c>
      <c r="T115" s="4">
        <f t="shared" si="12"/>
        <v>0.72620000000000007</v>
      </c>
      <c r="U115" s="4">
        <f t="shared" si="13"/>
        <v>0.27379999999999993</v>
      </c>
    </row>
    <row r="116" spans="1:21" x14ac:dyDescent="0.35">
      <c r="A116" s="4">
        <v>11.4</v>
      </c>
      <c r="O116" s="4">
        <f t="shared" si="7"/>
        <v>0</v>
      </c>
      <c r="P116" s="4">
        <f t="shared" si="8"/>
        <v>1</v>
      </c>
      <c r="Q116" s="4">
        <f t="shared" si="9"/>
        <v>0.98881304461123309</v>
      </c>
      <c r="R116" s="4">
        <f t="shared" si="10"/>
        <v>0.98348129088135039</v>
      </c>
      <c r="S116" s="4">
        <f t="shared" si="11"/>
        <v>0.99631576010056411</v>
      </c>
      <c r="T116" s="4">
        <f t="shared" si="12"/>
        <v>0.74080000000000001</v>
      </c>
      <c r="U116" s="4">
        <f t="shared" si="13"/>
        <v>0.25919999999999999</v>
      </c>
    </row>
    <row r="117" spans="1:21" x14ac:dyDescent="0.35">
      <c r="A117" s="4">
        <v>11.5</v>
      </c>
      <c r="O117" s="4">
        <f t="shared" si="7"/>
        <v>0</v>
      </c>
      <c r="P117" s="4">
        <f t="shared" si="8"/>
        <v>1</v>
      </c>
      <c r="Q117" s="4">
        <f t="shared" si="9"/>
        <v>0.99221793826024351</v>
      </c>
      <c r="R117" s="4">
        <f t="shared" si="10"/>
        <v>0.97724670213336673</v>
      </c>
      <c r="S117" s="4">
        <f t="shared" si="11"/>
        <v>0.99752737684336534</v>
      </c>
      <c r="T117" s="4">
        <f t="shared" si="12"/>
        <v>0.755</v>
      </c>
      <c r="U117" s="4">
        <f t="shared" si="13"/>
        <v>0.24499999999999997</v>
      </c>
    </row>
    <row r="118" spans="1:21" x14ac:dyDescent="0.35">
      <c r="A118" s="4">
        <v>11.6</v>
      </c>
      <c r="O118" s="4">
        <f t="shared" si="7"/>
        <v>0</v>
      </c>
      <c r="P118" s="4">
        <f t="shared" si="8"/>
        <v>1</v>
      </c>
      <c r="Q118" s="4">
        <f t="shared" si="9"/>
        <v>0.99501247919268232</v>
      </c>
      <c r="R118" s="4">
        <f t="shared" si="10"/>
        <v>0.96911950952197168</v>
      </c>
      <c r="S118" s="4">
        <f t="shared" si="11"/>
        <v>0.99834119891982553</v>
      </c>
      <c r="T118" s="4">
        <f t="shared" si="12"/>
        <v>0.76879999999999993</v>
      </c>
      <c r="U118" s="4">
        <f t="shared" si="13"/>
        <v>0.23120000000000004</v>
      </c>
    </row>
    <row r="119" spans="1:21" x14ac:dyDescent="0.35">
      <c r="A119" s="4">
        <v>11.7</v>
      </c>
      <c r="O119" s="4">
        <f t="shared" si="7"/>
        <v>0</v>
      </c>
      <c r="P119" s="4">
        <f t="shared" si="8"/>
        <v>1</v>
      </c>
      <c r="Q119" s="4">
        <f t="shared" si="9"/>
        <v>0.99719145137284493</v>
      </c>
      <c r="R119" s="4">
        <f t="shared" si="10"/>
        <v>0.95868514976803532</v>
      </c>
      <c r="S119" s="4">
        <f t="shared" si="11"/>
        <v>0.99888746396713979</v>
      </c>
      <c r="T119" s="4">
        <f t="shared" si="12"/>
        <v>0.7821999999999999</v>
      </c>
      <c r="U119" s="4">
        <f t="shared" si="13"/>
        <v>0.2178000000000001</v>
      </c>
    </row>
    <row r="120" spans="1:21" x14ac:dyDescent="0.35">
      <c r="A120" s="4">
        <v>11.8</v>
      </c>
      <c r="O120" s="4">
        <f t="shared" si="7"/>
        <v>0</v>
      </c>
      <c r="P120" s="4">
        <f t="shared" si="8"/>
        <v>1</v>
      </c>
      <c r="Q120" s="4">
        <f t="shared" si="9"/>
        <v>0.99875078092458092</v>
      </c>
      <c r="R120" s="4">
        <f t="shared" si="10"/>
        <v>0.94549414412456556</v>
      </c>
      <c r="S120" s="4">
        <f t="shared" si="11"/>
        <v>0.99925397116616332</v>
      </c>
      <c r="T120" s="4">
        <f t="shared" si="12"/>
        <v>0.79520000000000013</v>
      </c>
      <c r="U120" s="4">
        <f t="shared" si="13"/>
        <v>0.20479999999999993</v>
      </c>
    </row>
    <row r="121" spans="1:21" x14ac:dyDescent="0.35">
      <c r="A121" s="4">
        <v>11.9</v>
      </c>
      <c r="O121" s="4">
        <f t="shared" si="7"/>
        <v>0</v>
      </c>
      <c r="P121" s="4">
        <f t="shared" si="8"/>
        <v>1</v>
      </c>
      <c r="Q121" s="4">
        <f t="shared" si="9"/>
        <v>0.99968754882303912</v>
      </c>
      <c r="R121" s="4">
        <f t="shared" si="10"/>
        <v>0.92908175431182782</v>
      </c>
      <c r="S121" s="4">
        <f t="shared" si="11"/>
        <v>0.99949979889292051</v>
      </c>
      <c r="T121" s="4">
        <f t="shared" si="12"/>
        <v>0.80780000000000007</v>
      </c>
      <c r="U121" s="4">
        <f t="shared" si="13"/>
        <v>0.19219999999999993</v>
      </c>
    </row>
    <row r="122" spans="1:21" x14ac:dyDescent="0.35">
      <c r="A122" s="4">
        <v>12</v>
      </c>
      <c r="O122" s="4">
        <f t="shared" si="7"/>
        <v>0</v>
      </c>
      <c r="P122" s="4">
        <f t="shared" si="8"/>
        <v>1</v>
      </c>
      <c r="Q122" s="4">
        <f t="shared" si="9"/>
        <v>1</v>
      </c>
      <c r="R122" s="4">
        <f t="shared" si="10"/>
        <v>0.9089976004549426</v>
      </c>
      <c r="S122" s="4">
        <f t="shared" si="11"/>
        <v>0.99966464986953363</v>
      </c>
      <c r="T122" s="4">
        <f t="shared" si="12"/>
        <v>0.82000000000000006</v>
      </c>
      <c r="U122" s="4">
        <f t="shared" si="13"/>
        <v>0.18</v>
      </c>
    </row>
    <row r="123" spans="1:21" x14ac:dyDescent="0.35">
      <c r="A123" s="4">
        <v>12.1</v>
      </c>
      <c r="O123" s="4">
        <f t="shared" si="7"/>
        <v>0</v>
      </c>
      <c r="P123" s="4">
        <f t="shared" si="8"/>
        <v>0.98000000000000009</v>
      </c>
      <c r="Q123" s="4">
        <f t="shared" si="9"/>
        <v>0.99968754882303912</v>
      </c>
      <c r="R123" s="4">
        <f t="shared" si="10"/>
        <v>0.88484546418411936</v>
      </c>
      <c r="S123" s="4">
        <f t="shared" si="11"/>
        <v>0.99977518322976666</v>
      </c>
      <c r="T123" s="4">
        <f t="shared" si="12"/>
        <v>0.83179999999999998</v>
      </c>
      <c r="U123" s="4">
        <f t="shared" si="13"/>
        <v>0.16820000000000004</v>
      </c>
    </row>
    <row r="124" spans="1:21" x14ac:dyDescent="0.35">
      <c r="A124" s="4">
        <v>12.2</v>
      </c>
      <c r="O124" s="4">
        <f t="shared" si="7"/>
        <v>0</v>
      </c>
      <c r="P124" s="4">
        <f t="shared" si="8"/>
        <v>0.96000000000000019</v>
      </c>
      <c r="Q124" s="4">
        <f t="shared" si="9"/>
        <v>0.99875078092458092</v>
      </c>
      <c r="R124" s="4">
        <f t="shared" si="10"/>
        <v>0.85633142684271579</v>
      </c>
      <c r="S124" s="4">
        <f t="shared" si="11"/>
        <v>0.99984928964194031</v>
      </c>
      <c r="T124" s="4">
        <f t="shared" si="12"/>
        <v>0.84319999999999995</v>
      </c>
      <c r="U124" s="4">
        <f t="shared" si="13"/>
        <v>0.15680000000000008</v>
      </c>
    </row>
    <row r="125" spans="1:21" x14ac:dyDescent="0.35">
      <c r="A125" s="4">
        <v>12.3</v>
      </c>
      <c r="O125" s="4">
        <f t="shared" si="7"/>
        <v>0</v>
      </c>
      <c r="P125" s="4">
        <f t="shared" si="8"/>
        <v>0.93999999999999984</v>
      </c>
      <c r="Q125" s="4">
        <f t="shared" si="9"/>
        <v>0.99719145137284493</v>
      </c>
      <c r="R125" s="4">
        <f t="shared" si="10"/>
        <v>0.82331569151594852</v>
      </c>
      <c r="S125" s="4">
        <f t="shared" si="11"/>
        <v>0.99989897080609225</v>
      </c>
      <c r="T125" s="4">
        <f t="shared" si="12"/>
        <v>0.85420000000000007</v>
      </c>
      <c r="U125" s="4">
        <f t="shared" si="13"/>
        <v>0.1457999999999999</v>
      </c>
    </row>
    <row r="126" spans="1:21" x14ac:dyDescent="0.35">
      <c r="A126" s="4">
        <v>12.4</v>
      </c>
      <c r="O126" s="4">
        <f t="shared" si="7"/>
        <v>0</v>
      </c>
      <c r="P126" s="4">
        <f t="shared" si="8"/>
        <v>0.91999999999999993</v>
      </c>
      <c r="Q126" s="4">
        <f t="shared" si="9"/>
        <v>0.99501247919268232</v>
      </c>
      <c r="R126" s="4">
        <f t="shared" si="10"/>
        <v>0.7858604683671826</v>
      </c>
      <c r="S126" s="4">
        <f t="shared" si="11"/>
        <v>0.99993227585038036</v>
      </c>
      <c r="T126" s="4">
        <f t="shared" si="12"/>
        <v>0.86480000000000001</v>
      </c>
      <c r="U126" s="4">
        <f t="shared" si="13"/>
        <v>0.13519999999999996</v>
      </c>
    </row>
    <row r="127" spans="1:21" x14ac:dyDescent="0.35">
      <c r="A127" s="4">
        <v>12.5</v>
      </c>
      <c r="O127" s="4">
        <f t="shared" si="7"/>
        <v>0</v>
      </c>
      <c r="P127" s="4">
        <f t="shared" si="8"/>
        <v>0.9</v>
      </c>
      <c r="Q127" s="4">
        <f t="shared" si="9"/>
        <v>0.99221793826024351</v>
      </c>
      <c r="R127" s="4">
        <f t="shared" si="10"/>
        <v>0.74426418895877866</v>
      </c>
      <c r="S127" s="4">
        <f t="shared" si="11"/>
        <v>0.99995460213129761</v>
      </c>
      <c r="T127" s="4">
        <f t="shared" si="12"/>
        <v>0.875</v>
      </c>
      <c r="U127" s="4">
        <f t="shared" si="13"/>
        <v>0.125</v>
      </c>
    </row>
    <row r="128" spans="1:21" x14ac:dyDescent="0.35">
      <c r="A128" s="4">
        <v>12.6</v>
      </c>
      <c r="O128" s="4">
        <f t="shared" si="7"/>
        <v>0</v>
      </c>
      <c r="P128" s="4">
        <f t="shared" si="8"/>
        <v>0.88000000000000012</v>
      </c>
      <c r="Q128" s="4">
        <f t="shared" si="9"/>
        <v>0.98881304461123309</v>
      </c>
      <c r="R128" s="4">
        <f t="shared" si="10"/>
        <v>0.69907229820388561</v>
      </c>
      <c r="S128" s="4">
        <f t="shared" si="11"/>
        <v>0.99996956844309937</v>
      </c>
      <c r="T128" s="4">
        <f t="shared" si="12"/>
        <v>0.88479999999999992</v>
      </c>
      <c r="U128" s="4">
        <f t="shared" si="13"/>
        <v>0.11520000000000004</v>
      </c>
    </row>
    <row r="129" spans="1:21" x14ac:dyDescent="0.35">
      <c r="A129" s="4">
        <v>12.7</v>
      </c>
      <c r="O129" s="4">
        <f t="shared" si="7"/>
        <v>0</v>
      </c>
      <c r="P129" s="4">
        <f t="shared" si="8"/>
        <v>0.8600000000000001</v>
      </c>
      <c r="Q129" s="4">
        <f t="shared" si="9"/>
        <v>0.98480414021809548</v>
      </c>
      <c r="R129" s="4">
        <f t="shared" si="10"/>
        <v>0.65105784531108646</v>
      </c>
      <c r="S129" s="4">
        <f t="shared" si="11"/>
        <v>0.99997960091272009</v>
      </c>
      <c r="T129" s="4">
        <f t="shared" si="12"/>
        <v>0.89419999999999988</v>
      </c>
      <c r="U129" s="4">
        <f t="shared" si="13"/>
        <v>0.10580000000000006</v>
      </c>
    </row>
    <row r="130" spans="1:21" x14ac:dyDescent="0.35">
      <c r="A130" s="4">
        <v>12.8</v>
      </c>
      <c r="O130" s="4">
        <f t="shared" ref="O130:O193" si="14">IF(OR((A130&lt;=$D$3),(A130&gt;=$D$5)),0,IF(A130=$D$4,1,IF(AND((A130&gt;$D$3),(A130&lt;$D$4)),((A130-$D$3)/($D$4-$D$3)),((A130-$D$5)/($D$4-$D$5)))))</f>
        <v>0</v>
      </c>
      <c r="P130" s="4">
        <f t="shared" ref="P130:P193" si="15">IF(AND((A130&gt;=$D$17),(A130&lt;=$D$18)),1,IF(AND((A130&gt;$D$16),(A130&lt;$D$17)),((A130-$D$16)/($D$17-$D$16)),IF(AND((A130&gt;$D$18),(A130&lt;$D$19)),((A130-$D$19)/($D$18-$D$19)),0)))</f>
        <v>0.83999999999999986</v>
      </c>
      <c r="Q130" s="4">
        <f t="shared" ref="Q130:Q193" si="16">EXP(-(((A130-$D$32)^2)/(2*$D$33^2)))</f>
        <v>0.98019867330675525</v>
      </c>
      <c r="R130" s="4">
        <f t="shared" ref="R130:R193" si="17">1/(1+ABS((A130-$D$48)/$D$46)^(2*$D$47))</f>
        <v>0.60117092539560335</v>
      </c>
      <c r="S130" s="4">
        <f t="shared" ref="S130:S193" si="18">1/(1+EXP(-$D$60*(A130-$D$61)))</f>
        <v>0.99998632599091541</v>
      </c>
      <c r="T130" s="4">
        <f t="shared" ref="T130:T193" si="19">IF(A130&lt;=$D$74,0,IF(AND(A130&gt;=$D$74,A130&lt;=$D$76),2*(((A130-$D$74)/($D$75-$D$74))^2),IF(AND(A130&gt;=$D$76,A130&lt;=$D$75),1-2*((($D$75-A130)/($D$75-$D$74))^2),1)))</f>
        <v>0.90320000000000011</v>
      </c>
      <c r="U130" s="4">
        <f t="shared" ref="U130:U193" si="20">IF(A130&lt;=$D$89,1,IF(AND(A130&gt;=$D$89,A130&lt;=$D$91),1-2*(((A130-$D$89)/($D$90-$D$89))^2),IF(AND(A130&gt;=$D$91,A130&lt;=$D$90),2*((($D$90-A130)/($D$90-$D$89))^2),0)))</f>
        <v>9.6799999999999928E-2</v>
      </c>
    </row>
    <row r="131" spans="1:21" x14ac:dyDescent="0.35">
      <c r="A131" s="4">
        <v>12.9</v>
      </c>
      <c r="O131" s="4">
        <f t="shared" si="14"/>
        <v>0</v>
      </c>
      <c r="P131" s="4">
        <f t="shared" si="15"/>
        <v>0.82</v>
      </c>
      <c r="Q131" s="4">
        <f t="shared" si="16"/>
        <v>0.97500517529841779</v>
      </c>
      <c r="R131" s="4">
        <f t="shared" si="17"/>
        <v>0.55046321919481722</v>
      </c>
      <c r="S131" s="4">
        <f t="shared" si="18"/>
        <v>0.99999083399628019</v>
      </c>
      <c r="T131" s="4">
        <f t="shared" si="19"/>
        <v>0.91180000000000005</v>
      </c>
      <c r="U131" s="4">
        <f t="shared" si="20"/>
        <v>8.8199999999999973E-2</v>
      </c>
    </row>
    <row r="132" spans="1:21" x14ac:dyDescent="0.35">
      <c r="A132" s="4">
        <v>13</v>
      </c>
      <c r="O132" s="4">
        <f t="shared" si="14"/>
        <v>0</v>
      </c>
      <c r="P132" s="4">
        <f t="shared" si="15"/>
        <v>0.8</v>
      </c>
      <c r="Q132" s="4">
        <f t="shared" si="16"/>
        <v>0.96923323447634413</v>
      </c>
      <c r="R132" s="4">
        <f t="shared" si="17"/>
        <v>0.5</v>
      </c>
      <c r="S132" s="4">
        <f t="shared" si="18"/>
        <v>0.99999385582539779</v>
      </c>
      <c r="T132" s="4">
        <f t="shared" si="19"/>
        <v>0.91999999999999993</v>
      </c>
      <c r="U132" s="4">
        <f t="shared" si="20"/>
        <v>8.0000000000000016E-2</v>
      </c>
    </row>
    <row r="133" spans="1:21" x14ac:dyDescent="0.35">
      <c r="A133" s="4">
        <v>13.1</v>
      </c>
      <c r="O133" s="4">
        <f t="shared" si="14"/>
        <v>0</v>
      </c>
      <c r="P133" s="4">
        <f t="shared" si="15"/>
        <v>0.78</v>
      </c>
      <c r="Q133" s="4">
        <f t="shared" si="16"/>
        <v>0.96289346649136276</v>
      </c>
      <c r="R133" s="4">
        <f t="shared" si="17"/>
        <v>0.45077474480513263</v>
      </c>
      <c r="S133" s="4">
        <f t="shared" si="18"/>
        <v>0.99999588142825502</v>
      </c>
      <c r="T133" s="4">
        <f t="shared" si="19"/>
        <v>0.92779999999999996</v>
      </c>
      <c r="U133" s="4">
        <f t="shared" si="20"/>
        <v>7.2200000000000028E-2</v>
      </c>
    </row>
    <row r="134" spans="1:21" x14ac:dyDescent="0.35">
      <c r="A134" s="4">
        <v>13.2</v>
      </c>
      <c r="O134" s="4">
        <f t="shared" si="14"/>
        <v>0</v>
      </c>
      <c r="P134" s="4">
        <f t="shared" si="15"/>
        <v>0.76000000000000012</v>
      </c>
      <c r="Q134" s="4">
        <f t="shared" si="16"/>
        <v>0.95599748183309996</v>
      </c>
      <c r="R134" s="4">
        <f t="shared" si="17"/>
        <v>0.40363995344779391</v>
      </c>
      <c r="S134" s="4">
        <f t="shared" si="18"/>
        <v>0.99999723923504968</v>
      </c>
      <c r="T134" s="4">
        <f t="shared" si="19"/>
        <v>0.93519999999999992</v>
      </c>
      <c r="U134" s="4">
        <f t="shared" si="20"/>
        <v>6.4800000000000052E-2</v>
      </c>
    </row>
    <row r="135" spans="1:21" x14ac:dyDescent="0.35">
      <c r="A135" s="4">
        <v>13.3</v>
      </c>
      <c r="O135" s="4">
        <f t="shared" si="14"/>
        <v>0</v>
      </c>
      <c r="P135" s="4">
        <f t="shared" si="15"/>
        <v>0.73999999999999988</v>
      </c>
      <c r="Q135" s="4">
        <f t="shared" si="16"/>
        <v>0.94855785040642293</v>
      </c>
      <c r="R135" s="4">
        <f t="shared" si="17"/>
        <v>0.35926278658182231</v>
      </c>
      <c r="S135" s="4">
        <f t="shared" si="18"/>
        <v>0.99999814940222709</v>
      </c>
      <c r="T135" s="4">
        <f t="shared" si="19"/>
        <v>0.94220000000000004</v>
      </c>
      <c r="U135" s="4">
        <f t="shared" si="20"/>
        <v>5.7799999999999949E-2</v>
      </c>
    </row>
    <row r="136" spans="1:21" x14ac:dyDescent="0.35">
      <c r="A136" s="4">
        <v>13.4</v>
      </c>
      <c r="O136" s="4">
        <f t="shared" si="14"/>
        <v>0</v>
      </c>
      <c r="P136" s="4">
        <f t="shared" si="15"/>
        <v>0.72</v>
      </c>
      <c r="Q136" s="4">
        <f t="shared" si="16"/>
        <v>0.94058806336434209</v>
      </c>
      <c r="R136" s="4">
        <f t="shared" si="17"/>
        <v>0.31810776168273724</v>
      </c>
      <c r="S136" s="4">
        <f t="shared" si="18"/>
        <v>0.99999875950645889</v>
      </c>
      <c r="T136" s="4">
        <f t="shared" si="19"/>
        <v>0.94879999999999998</v>
      </c>
      <c r="U136" s="4">
        <f t="shared" si="20"/>
        <v>5.1199999999999982E-2</v>
      </c>
    </row>
    <row r="137" spans="1:21" x14ac:dyDescent="0.35">
      <c r="A137" s="4">
        <v>13.5</v>
      </c>
      <c r="O137" s="4">
        <f t="shared" si="14"/>
        <v>0</v>
      </c>
      <c r="P137" s="4">
        <f t="shared" si="15"/>
        <v>0.7</v>
      </c>
      <c r="Q137" s="4">
        <f t="shared" si="16"/>
        <v>0.93210249235952758</v>
      </c>
      <c r="R137" s="4">
        <f t="shared" si="17"/>
        <v>0.28044319450256172</v>
      </c>
      <c r="S137" s="4">
        <f t="shared" si="18"/>
        <v>0.99999916847197223</v>
      </c>
      <c r="T137" s="4">
        <f t="shared" si="19"/>
        <v>0.95499999999999996</v>
      </c>
      <c r="U137" s="4">
        <f t="shared" si="20"/>
        <v>4.4999999999999998E-2</v>
      </c>
    </row>
    <row r="138" spans="1:21" x14ac:dyDescent="0.35">
      <c r="A138" s="4">
        <v>13.6</v>
      </c>
      <c r="O138" s="4">
        <f t="shared" si="14"/>
        <v>0</v>
      </c>
      <c r="P138" s="4">
        <f t="shared" si="15"/>
        <v>0.68</v>
      </c>
      <c r="Q138" s="4">
        <f t="shared" si="16"/>
        <v>0.92311634638663587</v>
      </c>
      <c r="R138" s="4">
        <f t="shared" si="17"/>
        <v>0.24636471236194643</v>
      </c>
      <c r="S138" s="4">
        <f t="shared" si="18"/>
        <v>0.99999944260994145</v>
      </c>
      <c r="T138" s="4">
        <f t="shared" si="19"/>
        <v>0.96079999999999999</v>
      </c>
      <c r="U138" s="4">
        <f t="shared" si="20"/>
        <v>3.920000000000002E-2</v>
      </c>
    </row>
    <row r="139" spans="1:21" x14ac:dyDescent="0.35">
      <c r="A139" s="4">
        <v>13.7</v>
      </c>
      <c r="O139" s="4">
        <f t="shared" si="14"/>
        <v>0</v>
      </c>
      <c r="P139" s="4">
        <f t="shared" si="15"/>
        <v>0.66000000000000014</v>
      </c>
      <c r="Q139" s="4">
        <f t="shared" si="16"/>
        <v>0.91364562639672897</v>
      </c>
      <c r="R139" s="4">
        <f t="shared" si="17"/>
        <v>0.21582823848485047</v>
      </c>
      <c r="S139" s="4">
        <f t="shared" si="18"/>
        <v>0.99999962637020168</v>
      </c>
      <c r="T139" s="4">
        <f t="shared" si="19"/>
        <v>0.96619999999999995</v>
      </c>
      <c r="U139" s="4">
        <f t="shared" si="20"/>
        <v>3.3800000000000031E-2</v>
      </c>
    </row>
    <row r="140" spans="1:21" x14ac:dyDescent="0.35">
      <c r="A140" s="4">
        <v>13.8</v>
      </c>
      <c r="O140" s="4">
        <f t="shared" si="14"/>
        <v>0</v>
      </c>
      <c r="P140" s="4">
        <f t="shared" si="15"/>
        <v>0.6399999999999999</v>
      </c>
      <c r="Q140" s="4">
        <f t="shared" si="16"/>
        <v>0.90370707787319604</v>
      </c>
      <c r="R140" s="4">
        <f t="shared" si="17"/>
        <v>0.18868576170600412</v>
      </c>
      <c r="S140" s="4">
        <f t="shared" si="18"/>
        <v>0.99999974954842552</v>
      </c>
      <c r="T140" s="4">
        <f t="shared" si="19"/>
        <v>0.97120000000000006</v>
      </c>
      <c r="U140" s="4">
        <f t="shared" si="20"/>
        <v>2.8799999999999965E-2</v>
      </c>
    </row>
    <row r="141" spans="1:21" x14ac:dyDescent="0.35">
      <c r="A141" s="4">
        <v>13.9</v>
      </c>
      <c r="O141" s="4">
        <f t="shared" si="14"/>
        <v>0</v>
      </c>
      <c r="P141" s="4">
        <f t="shared" si="15"/>
        <v>0.61999999999999988</v>
      </c>
      <c r="Q141" s="4">
        <f t="shared" si="16"/>
        <v>0.89331814156568246</v>
      </c>
      <c r="R141" s="4">
        <f t="shared" si="17"/>
        <v>0.16471906210910711</v>
      </c>
      <c r="S141" s="4">
        <f t="shared" si="18"/>
        <v>0.99999983211727517</v>
      </c>
      <c r="T141" s="4">
        <f t="shared" si="19"/>
        <v>0.9758</v>
      </c>
      <c r="U141" s="4">
        <f t="shared" si="20"/>
        <v>2.4199999999999982E-2</v>
      </c>
    </row>
    <row r="142" spans="1:21" x14ac:dyDescent="0.35">
      <c r="A142" s="4">
        <v>14</v>
      </c>
      <c r="O142" s="4">
        <f t="shared" si="14"/>
        <v>0</v>
      </c>
      <c r="P142" s="4">
        <f t="shared" si="15"/>
        <v>0.6</v>
      </c>
      <c r="Q142" s="4">
        <f t="shared" si="16"/>
        <v>0.88249690258459546</v>
      </c>
      <c r="R142" s="4">
        <f t="shared" si="17"/>
        <v>0.14366857315728437</v>
      </c>
      <c r="S142" s="4">
        <f t="shared" si="18"/>
        <v>0.99999988746483792</v>
      </c>
      <c r="T142" s="4">
        <f t="shared" si="19"/>
        <v>0.98</v>
      </c>
      <c r="U142" s="4">
        <f t="shared" si="20"/>
        <v>2.0000000000000004E-2</v>
      </c>
    </row>
    <row r="143" spans="1:21" x14ac:dyDescent="0.35">
      <c r="A143" s="4">
        <v>14.1</v>
      </c>
      <c r="O143" s="4">
        <f t="shared" si="14"/>
        <v>0</v>
      </c>
      <c r="P143" s="4">
        <f t="shared" si="15"/>
        <v>0.58000000000000007</v>
      </c>
      <c r="Q143" s="4">
        <f t="shared" si="16"/>
        <v>0.87126203806373947</v>
      </c>
      <c r="R143" s="4">
        <f t="shared" si="17"/>
        <v>0.12525624107258221</v>
      </c>
      <c r="S143" s="4">
        <f t="shared" si="18"/>
        <v>0.99999992456542219</v>
      </c>
      <c r="T143" s="4">
        <f t="shared" si="19"/>
        <v>0.98380000000000001</v>
      </c>
      <c r="U143" s="4">
        <f t="shared" si="20"/>
        <v>1.6200000000000013E-2</v>
      </c>
    </row>
    <row r="144" spans="1:21" x14ac:dyDescent="0.35">
      <c r="A144" s="4">
        <v>14.2</v>
      </c>
      <c r="O144" s="4">
        <f t="shared" si="14"/>
        <v>0</v>
      </c>
      <c r="P144" s="4">
        <f t="shared" si="15"/>
        <v>0.56000000000000016</v>
      </c>
      <c r="Q144" s="4">
        <f t="shared" si="16"/>
        <v>0.85963276360254226</v>
      </c>
      <c r="R144" s="4">
        <f t="shared" si="17"/>
        <v>0.10920240820445305</v>
      </c>
      <c r="S144" s="4">
        <f t="shared" si="18"/>
        <v>0.99999994943468906</v>
      </c>
      <c r="T144" s="4">
        <f t="shared" si="19"/>
        <v>0.98719999999999997</v>
      </c>
      <c r="U144" s="4">
        <f t="shared" si="20"/>
        <v>1.2800000000000023E-2</v>
      </c>
    </row>
    <row r="145" spans="1:21" x14ac:dyDescent="0.35">
      <c r="A145" s="4">
        <v>14.3</v>
      </c>
      <c r="O145" s="4">
        <f t="shared" si="14"/>
        <v>0</v>
      </c>
      <c r="P145" s="4">
        <f t="shared" si="15"/>
        <v>0.53999999999999981</v>
      </c>
      <c r="Q145" s="4">
        <f t="shared" si="16"/>
        <v>0.84762877870213571</v>
      </c>
      <c r="R145" s="4">
        <f t="shared" si="17"/>
        <v>9.5237416505198846E-2</v>
      </c>
      <c r="S145" s="4">
        <f t="shared" si="18"/>
        <v>0.99999996610505781</v>
      </c>
      <c r="T145" s="4">
        <f t="shared" si="19"/>
        <v>0.99019999999999997</v>
      </c>
      <c r="U145" s="4">
        <f t="shared" si="20"/>
        <v>9.7999999999999789E-3</v>
      </c>
    </row>
    <row r="146" spans="1:21" x14ac:dyDescent="0.35">
      <c r="A146" s="4">
        <v>14.4</v>
      </c>
      <c r="O146" s="4">
        <f t="shared" si="14"/>
        <v>0</v>
      </c>
      <c r="P146" s="4">
        <f t="shared" si="15"/>
        <v>0.51999999999999991</v>
      </c>
      <c r="Q146" s="4">
        <f t="shared" si="16"/>
        <v>0.835270211411272</v>
      </c>
      <c r="R146" s="4">
        <f t="shared" si="17"/>
        <v>8.3108913166121193E-2</v>
      </c>
      <c r="S146" s="4">
        <f t="shared" si="18"/>
        <v>0.9999999772795406</v>
      </c>
      <c r="T146" s="4">
        <f t="shared" si="19"/>
        <v>0.99280000000000002</v>
      </c>
      <c r="U146" s="4">
        <f t="shared" si="20"/>
        <v>7.1999999999999911E-3</v>
      </c>
    </row>
    <row r="147" spans="1:21" x14ac:dyDescent="0.35">
      <c r="A147" s="4">
        <v>14.5</v>
      </c>
      <c r="O147" s="4">
        <f t="shared" si="14"/>
        <v>0</v>
      </c>
      <c r="P147" s="4">
        <f t="shared" si="15"/>
        <v>0.5</v>
      </c>
      <c r="Q147" s="4">
        <f t="shared" si="16"/>
        <v>0.82257756239866464</v>
      </c>
      <c r="R147" s="4">
        <f t="shared" si="17"/>
        <v>7.2585875671336619E-2</v>
      </c>
      <c r="S147" s="4">
        <f t="shared" si="18"/>
        <v>0.9999999847700205</v>
      </c>
      <c r="T147" s="4">
        <f t="shared" si="19"/>
        <v>0.995</v>
      </c>
      <c r="U147" s="4">
        <f t="shared" si="20"/>
        <v>5.000000000000001E-3</v>
      </c>
    </row>
    <row r="148" spans="1:21" x14ac:dyDescent="0.35">
      <c r="A148" s="4">
        <v>14.6</v>
      </c>
      <c r="O148" s="4">
        <f t="shared" si="14"/>
        <v>0</v>
      </c>
      <c r="P148" s="4">
        <f t="shared" si="15"/>
        <v>0.48000000000000009</v>
      </c>
      <c r="Q148" s="4">
        <f t="shared" si="16"/>
        <v>0.809571648667887</v>
      </c>
      <c r="R148" s="4">
        <f t="shared" si="17"/>
        <v>6.3460270662014331E-2</v>
      </c>
      <c r="S148" s="4">
        <f t="shared" si="18"/>
        <v>0.99999998979103932</v>
      </c>
      <c r="T148" s="4">
        <f t="shared" si="19"/>
        <v>0.99680000000000002</v>
      </c>
      <c r="U148" s="4">
        <f t="shared" si="20"/>
        <v>3.2000000000000058E-3</v>
      </c>
    </row>
    <row r="149" spans="1:21" x14ac:dyDescent="0.35">
      <c r="A149" s="4">
        <v>14.7</v>
      </c>
      <c r="O149" s="4">
        <f t="shared" si="14"/>
        <v>0</v>
      </c>
      <c r="P149" s="4">
        <f t="shared" si="15"/>
        <v>0.46000000000000013</v>
      </c>
      <c r="Q149" s="4">
        <f t="shared" si="16"/>
        <v>0.79627354712941945</v>
      </c>
      <c r="R149" s="4">
        <f t="shared" si="17"/>
        <v>5.5547099935786999E-2</v>
      </c>
      <c r="S149" s="4">
        <f t="shared" si="18"/>
        <v>0.99999999315672894</v>
      </c>
      <c r="T149" s="4">
        <f t="shared" si="19"/>
        <v>0.99819999999999998</v>
      </c>
      <c r="U149" s="4">
        <f t="shared" si="20"/>
        <v>1.8000000000000086E-3</v>
      </c>
    </row>
    <row r="150" spans="1:21" x14ac:dyDescent="0.35">
      <c r="A150" s="4">
        <v>14.8</v>
      </c>
      <c r="O150" s="4">
        <f t="shared" si="14"/>
        <v>0</v>
      </c>
      <c r="P150" s="4">
        <f t="shared" si="15"/>
        <v>0.43999999999999984</v>
      </c>
      <c r="Q150" s="4">
        <f t="shared" si="16"/>
        <v>0.78270453824186803</v>
      </c>
      <c r="R150" s="4">
        <f t="shared" si="17"/>
        <v>4.8683416619404868E-2</v>
      </c>
      <c r="S150" s="4">
        <f t="shared" si="18"/>
        <v>0.99999999541281825</v>
      </c>
      <c r="T150" s="4">
        <f t="shared" si="19"/>
        <v>0.99919999999999998</v>
      </c>
      <c r="U150" s="4">
        <f t="shared" si="20"/>
        <v>7.9999999999999418E-4</v>
      </c>
    </row>
    <row r="151" spans="1:21" x14ac:dyDescent="0.35">
      <c r="A151" s="4">
        <v>14.9</v>
      </c>
      <c r="O151" s="4">
        <f t="shared" si="14"/>
        <v>0</v>
      </c>
      <c r="P151" s="4">
        <f t="shared" si="15"/>
        <v>0.41999999999999993</v>
      </c>
      <c r="Q151" s="4">
        <f t="shared" si="16"/>
        <v>0.7688860499307919</v>
      </c>
      <c r="R151" s="4">
        <f t="shared" si="17"/>
        <v>4.2726740685403476E-2</v>
      </c>
      <c r="S151" s="4">
        <f t="shared" si="18"/>
        <v>0.99999999692512009</v>
      </c>
      <c r="T151" s="4">
        <f t="shared" si="19"/>
        <v>0.99980000000000002</v>
      </c>
      <c r="U151" s="4">
        <f t="shared" si="20"/>
        <v>1.9999999999999855E-4</v>
      </c>
    </row>
    <row r="152" spans="1:21" x14ac:dyDescent="0.35">
      <c r="A152" s="4">
        <v>15</v>
      </c>
      <c r="O152" s="4">
        <f t="shared" si="14"/>
        <v>0</v>
      </c>
      <c r="P152" s="4">
        <f t="shared" si="15"/>
        <v>0.4</v>
      </c>
      <c r="Q152" s="4">
        <f t="shared" si="16"/>
        <v>0.75483960198900735</v>
      </c>
      <c r="R152" s="4">
        <f t="shared" si="17"/>
        <v>3.7553175883819859E-2</v>
      </c>
      <c r="S152" s="4">
        <f t="shared" si="18"/>
        <v>0.99999999793884631</v>
      </c>
      <c r="T152" s="4">
        <f t="shared" si="19"/>
        <v>1</v>
      </c>
      <c r="U152" s="4">
        <f t="shared" si="20"/>
        <v>0</v>
      </c>
    </row>
    <row r="153" spans="1:21" x14ac:dyDescent="0.35">
      <c r="A153" s="4">
        <v>15.1</v>
      </c>
      <c r="O153" s="4">
        <f t="shared" si="14"/>
        <v>0</v>
      </c>
      <c r="P153" s="4">
        <f t="shared" si="15"/>
        <v>0.38000000000000006</v>
      </c>
      <c r="Q153" s="4">
        <f t="shared" si="16"/>
        <v>0.74058675115675188</v>
      </c>
      <c r="R153" s="4">
        <f t="shared" si="17"/>
        <v>3.3055431355195473E-2</v>
      </c>
      <c r="S153" s="4">
        <f t="shared" si="18"/>
        <v>0.99999999861836741</v>
      </c>
      <c r="T153" s="4">
        <f t="shared" si="19"/>
        <v>1</v>
      </c>
      <c r="U153" s="4">
        <f t="shared" si="20"/>
        <v>0</v>
      </c>
    </row>
    <row r="154" spans="1:21" x14ac:dyDescent="0.35">
      <c r="A154" s="4">
        <v>15.2</v>
      </c>
      <c r="O154" s="4">
        <f t="shared" si="14"/>
        <v>0</v>
      </c>
      <c r="P154" s="4">
        <f t="shared" si="15"/>
        <v>0.36000000000000015</v>
      </c>
      <c r="Q154" s="4">
        <f t="shared" si="16"/>
        <v>0.72614903707369105</v>
      </c>
      <c r="R154" s="4">
        <f t="shared" si="17"/>
        <v>2.9140877833621997E-2</v>
      </c>
      <c r="S154" s="4">
        <f t="shared" si="18"/>
        <v>0.99999999907386394</v>
      </c>
      <c r="T154" s="4">
        <f t="shared" si="19"/>
        <v>1</v>
      </c>
      <c r="U154" s="4">
        <f t="shared" si="20"/>
        <v>0</v>
      </c>
    </row>
    <row r="155" spans="1:21" x14ac:dyDescent="0.35">
      <c r="A155" s="4">
        <v>15.3</v>
      </c>
      <c r="O155" s="4">
        <f t="shared" si="14"/>
        <v>0</v>
      </c>
      <c r="P155" s="4">
        <f t="shared" si="15"/>
        <v>0.33999999999999986</v>
      </c>
      <c r="Q155" s="4">
        <f t="shared" si="16"/>
        <v>0.71154792928753663</v>
      </c>
      <c r="R155" s="4">
        <f t="shared" si="17"/>
        <v>2.5729715933966599E-2</v>
      </c>
      <c r="S155" s="4">
        <f t="shared" si="18"/>
        <v>0.99999999937919237</v>
      </c>
      <c r="T155" s="4">
        <f t="shared" si="19"/>
        <v>1</v>
      </c>
      <c r="U155" s="4">
        <f t="shared" si="20"/>
        <v>0</v>
      </c>
    </row>
    <row r="156" spans="1:21" x14ac:dyDescent="0.35">
      <c r="A156" s="4">
        <v>15.4</v>
      </c>
      <c r="O156" s="4">
        <f t="shared" si="14"/>
        <v>0</v>
      </c>
      <c r="P156" s="4">
        <f t="shared" si="15"/>
        <v>0.31999999999999995</v>
      </c>
      <c r="Q156" s="4">
        <f t="shared" si="16"/>
        <v>0.6968047754960347</v>
      </c>
      <c r="R156" s="4">
        <f t="shared" si="17"/>
        <v>2.2753297866633299E-2</v>
      </c>
      <c r="S156" s="4">
        <f t="shared" si="18"/>
        <v>0.99999999958386021</v>
      </c>
      <c r="T156" s="4">
        <f t="shared" si="19"/>
        <v>1</v>
      </c>
      <c r="U156" s="4">
        <f t="shared" si="20"/>
        <v>0</v>
      </c>
    </row>
    <row r="157" spans="1:21" x14ac:dyDescent="0.35">
      <c r="A157" s="4">
        <v>15.5</v>
      </c>
      <c r="O157" s="4">
        <f t="shared" si="14"/>
        <v>0</v>
      </c>
      <c r="P157" s="4">
        <f t="shared" si="15"/>
        <v>0.3</v>
      </c>
      <c r="Q157" s="4">
        <f t="shared" si="16"/>
        <v>0.68194075119034814</v>
      </c>
      <c r="R157" s="4">
        <f t="shared" si="17"/>
        <v>2.0152619878265499E-2</v>
      </c>
      <c r="S157" s="4">
        <f t="shared" si="18"/>
        <v>0.99999999972105313</v>
      </c>
      <c r="T157" s="4">
        <f t="shared" si="19"/>
        <v>1</v>
      </c>
      <c r="U157" s="4">
        <f t="shared" si="20"/>
        <v>0</v>
      </c>
    </row>
    <row r="158" spans="1:21" x14ac:dyDescent="0.35">
      <c r="A158" s="4">
        <v>15.6</v>
      </c>
      <c r="O158" s="4">
        <f t="shared" si="14"/>
        <v>0</v>
      </c>
      <c r="P158" s="4">
        <f t="shared" si="15"/>
        <v>0.28000000000000008</v>
      </c>
      <c r="Q158" s="4">
        <f t="shared" si="16"/>
        <v>0.66697681085847449</v>
      </c>
      <c r="R158" s="4">
        <f t="shared" si="17"/>
        <v>1.7876987382551952E-2</v>
      </c>
      <c r="S158" s="4">
        <f t="shared" si="18"/>
        <v>0.99999999981301646</v>
      </c>
      <c r="T158" s="4">
        <f t="shared" si="19"/>
        <v>1</v>
      </c>
      <c r="U158" s="4">
        <f t="shared" si="20"/>
        <v>0</v>
      </c>
    </row>
    <row r="159" spans="1:21" x14ac:dyDescent="0.35">
      <c r="A159" s="4">
        <v>15.7</v>
      </c>
      <c r="O159" s="4">
        <f t="shared" si="14"/>
        <v>0</v>
      </c>
      <c r="P159" s="4">
        <f t="shared" si="15"/>
        <v>0.26000000000000012</v>
      </c>
      <c r="Q159" s="4">
        <f t="shared" si="16"/>
        <v>0.65193364089734551</v>
      </c>
      <c r="R159" s="4">
        <f t="shared" si="17"/>
        <v>1.5882845496498623E-2</v>
      </c>
      <c r="S159" s="4">
        <f t="shared" si="18"/>
        <v>0.99999999987466115</v>
      </c>
      <c r="T159" s="4">
        <f t="shared" si="19"/>
        <v>1</v>
      </c>
      <c r="U159" s="4">
        <f t="shared" si="20"/>
        <v>0</v>
      </c>
    </row>
    <row r="160" spans="1:21" x14ac:dyDescent="0.35">
      <c r="A160" s="4">
        <v>15.8</v>
      </c>
      <c r="O160" s="4">
        <f t="shared" si="14"/>
        <v>0</v>
      </c>
      <c r="P160" s="4">
        <f t="shared" si="15"/>
        <v>0.23999999999999985</v>
      </c>
      <c r="Q160" s="4">
        <f t="shared" si="16"/>
        <v>0.63683161437174307</v>
      </c>
      <c r="R160" s="4">
        <f t="shared" si="17"/>
        <v>1.413276258179183E-2</v>
      </c>
      <c r="S160" s="4">
        <f t="shared" si="18"/>
        <v>0.99999999991598276</v>
      </c>
      <c r="T160" s="4">
        <f t="shared" si="19"/>
        <v>1</v>
      </c>
      <c r="U160" s="4">
        <f t="shared" si="20"/>
        <v>0</v>
      </c>
    </row>
    <row r="161" spans="1:21" x14ac:dyDescent="0.35">
      <c r="A161" s="4">
        <v>15.9</v>
      </c>
      <c r="O161" s="4">
        <f t="shared" si="14"/>
        <v>0</v>
      </c>
      <c r="P161" s="4">
        <f t="shared" si="15"/>
        <v>0.21999999999999992</v>
      </c>
      <c r="Q161" s="4">
        <f t="shared" si="16"/>
        <v>0.62169074774719313</v>
      </c>
      <c r="R161" s="4">
        <f t="shared" si="17"/>
        <v>1.2594551999530714E-2</v>
      </c>
      <c r="S161" s="4">
        <f t="shared" si="18"/>
        <v>0.99999999994368172</v>
      </c>
      <c r="T161" s="4">
        <f t="shared" si="19"/>
        <v>1</v>
      </c>
      <c r="U161" s="4">
        <f t="shared" si="20"/>
        <v>0</v>
      </c>
    </row>
    <row r="162" spans="1:21" x14ac:dyDescent="0.35">
      <c r="A162" s="4">
        <v>16</v>
      </c>
      <c r="O162" s="4">
        <f t="shared" si="14"/>
        <v>0</v>
      </c>
      <c r="P162" s="4">
        <f t="shared" si="15"/>
        <v>0.2</v>
      </c>
      <c r="Q162" s="4">
        <f t="shared" si="16"/>
        <v>0.60653065971263342</v>
      </c>
      <c r="R162" s="4">
        <f t="shared" si="17"/>
        <v>1.1240516628798644E-2</v>
      </c>
      <c r="S162" s="4">
        <f t="shared" si="18"/>
        <v>0.99999999996224864</v>
      </c>
      <c r="T162" s="4">
        <f t="shared" si="19"/>
        <v>1</v>
      </c>
      <c r="U162" s="4">
        <f t="shared" si="20"/>
        <v>0</v>
      </c>
    </row>
    <row r="163" spans="1:21" x14ac:dyDescent="0.35">
      <c r="A163" s="4">
        <v>16.100000000000001</v>
      </c>
      <c r="O163" s="4">
        <f t="shared" si="14"/>
        <v>0</v>
      </c>
      <c r="P163" s="4">
        <f t="shared" si="15"/>
        <v>0.17999999999999972</v>
      </c>
      <c r="Q163" s="4">
        <f t="shared" si="16"/>
        <v>0.59137053219698088</v>
      </c>
      <c r="R163" s="4">
        <f t="shared" si="17"/>
        <v>1.0046801094269931E-2</v>
      </c>
      <c r="S163" s="4">
        <f t="shared" si="18"/>
        <v>0.99999999997469446</v>
      </c>
      <c r="T163" s="4">
        <f t="shared" si="19"/>
        <v>1</v>
      </c>
      <c r="U163" s="4">
        <f t="shared" si="20"/>
        <v>0</v>
      </c>
    </row>
    <row r="164" spans="1:21" x14ac:dyDescent="0.35">
      <c r="A164" s="4">
        <v>16.2</v>
      </c>
      <c r="O164" s="4">
        <f t="shared" si="14"/>
        <v>0</v>
      </c>
      <c r="P164" s="4">
        <f t="shared" si="15"/>
        <v>0.16000000000000014</v>
      </c>
      <c r="Q164" s="4">
        <f t="shared" si="16"/>
        <v>0.5762290736718001</v>
      </c>
      <c r="R164" s="4">
        <f t="shared" si="17"/>
        <v>8.992837637916468E-3</v>
      </c>
      <c r="S164" s="4">
        <f t="shared" si="18"/>
        <v>0.99999999998303712</v>
      </c>
      <c r="T164" s="4">
        <f t="shared" si="19"/>
        <v>1</v>
      </c>
      <c r="U164" s="4">
        <f t="shared" si="20"/>
        <v>0</v>
      </c>
    </row>
    <row r="165" spans="1:21" x14ac:dyDescent="0.35">
      <c r="A165" s="4">
        <v>16.3</v>
      </c>
      <c r="O165" s="4">
        <f t="shared" si="14"/>
        <v>0</v>
      </c>
      <c r="P165" s="4">
        <f t="shared" si="15"/>
        <v>0.13999999999999985</v>
      </c>
      <c r="Q165" s="4">
        <f t="shared" si="16"/>
        <v>0.5611244848201743</v>
      </c>
      <c r="R165" s="4">
        <f t="shared" si="17"/>
        <v>8.0608728553292226E-3</v>
      </c>
      <c r="S165" s="4">
        <f t="shared" si="18"/>
        <v>0.99999999998862954</v>
      </c>
      <c r="T165" s="4">
        <f t="shared" si="19"/>
        <v>1</v>
      </c>
      <c r="U165" s="4">
        <f t="shared" si="20"/>
        <v>0</v>
      </c>
    </row>
    <row r="166" spans="1:21" x14ac:dyDescent="0.35">
      <c r="A166" s="4">
        <v>16.399999999999999</v>
      </c>
      <c r="O166" s="4">
        <f t="shared" si="14"/>
        <v>0</v>
      </c>
      <c r="P166" s="4">
        <f t="shared" si="15"/>
        <v>0.12000000000000029</v>
      </c>
      <c r="Q166" s="4">
        <f t="shared" si="16"/>
        <v>0.54607442663970962</v>
      </c>
      <c r="R166" s="4">
        <f t="shared" si="17"/>
        <v>7.2355639078792878E-3</v>
      </c>
      <c r="S166" s="4">
        <f t="shared" si="18"/>
        <v>0.9999999999923781</v>
      </c>
      <c r="T166" s="4">
        <f t="shared" si="19"/>
        <v>1</v>
      </c>
      <c r="U166" s="4">
        <f t="shared" si="20"/>
        <v>0</v>
      </c>
    </row>
    <row r="167" spans="1:21" x14ac:dyDescent="0.35">
      <c r="A167" s="4">
        <v>16.5</v>
      </c>
      <c r="O167" s="4">
        <f t="shared" si="14"/>
        <v>0</v>
      </c>
      <c r="P167" s="4">
        <f t="shared" si="15"/>
        <v>0.1</v>
      </c>
      <c r="Q167" s="4">
        <f t="shared" si="16"/>
        <v>0.53109599103534522</v>
      </c>
      <c r="R167" s="4">
        <f t="shared" si="17"/>
        <v>6.5036342017956725E-3</v>
      </c>
      <c r="S167" s="4">
        <f t="shared" si="18"/>
        <v>0.99999999999489098</v>
      </c>
      <c r="T167" s="4">
        <f t="shared" si="19"/>
        <v>1</v>
      </c>
      <c r="U167" s="4">
        <f t="shared" si="20"/>
        <v>0</v>
      </c>
    </row>
    <row r="168" spans="1:21" x14ac:dyDescent="0.35">
      <c r="A168" s="4">
        <v>16.600000000000001</v>
      </c>
      <c r="O168" s="4">
        <f t="shared" si="14"/>
        <v>0</v>
      </c>
      <c r="P168" s="4">
        <f t="shared" si="15"/>
        <v>7.999999999999971E-2</v>
      </c>
      <c r="Q168" s="4">
        <f t="shared" si="16"/>
        <v>0.5162056739454961</v>
      </c>
      <c r="R168" s="4">
        <f t="shared" si="17"/>
        <v>5.8535798275806458E-3</v>
      </c>
      <c r="S168" s="4">
        <f t="shared" si="18"/>
        <v>0.99999999999657518</v>
      </c>
      <c r="T168" s="4">
        <f t="shared" si="19"/>
        <v>1</v>
      </c>
      <c r="U168" s="4">
        <f t="shared" si="20"/>
        <v>0</v>
      </c>
    </row>
    <row r="169" spans="1:21" x14ac:dyDescent="0.35">
      <c r="A169" s="4">
        <v>16.7</v>
      </c>
      <c r="O169" s="4">
        <f t="shared" si="14"/>
        <v>0</v>
      </c>
      <c r="P169" s="4">
        <f t="shared" si="15"/>
        <v>6.0000000000000143E-2</v>
      </c>
      <c r="Q169" s="4">
        <f t="shared" si="16"/>
        <v>0.50141935103294055</v>
      </c>
      <c r="R169" s="4">
        <f t="shared" si="17"/>
        <v>5.2754192435996864E-3</v>
      </c>
      <c r="S169" s="4">
        <f t="shared" si="18"/>
        <v>0.99999999999770428</v>
      </c>
      <c r="T169" s="4">
        <f t="shared" si="19"/>
        <v>1</v>
      </c>
      <c r="U169" s="4">
        <f t="shared" si="20"/>
        <v>0</v>
      </c>
    </row>
    <row r="170" spans="1:21" x14ac:dyDescent="0.35">
      <c r="A170" s="4">
        <v>16.8</v>
      </c>
      <c r="O170" s="4">
        <f t="shared" si="14"/>
        <v>0</v>
      </c>
      <c r="P170" s="4">
        <f t="shared" si="15"/>
        <v>3.9999999999999855E-2</v>
      </c>
      <c r="Q170" s="4">
        <f t="shared" si="16"/>
        <v>0.48675225595997157</v>
      </c>
      <c r="R170" s="4">
        <f t="shared" si="17"/>
        <v>4.7604797522440654E-3</v>
      </c>
      <c r="S170" s="4">
        <f t="shared" si="18"/>
        <v>0.99999999999846123</v>
      </c>
      <c r="T170" s="4">
        <f t="shared" si="19"/>
        <v>1</v>
      </c>
      <c r="U170" s="4">
        <f t="shared" si="20"/>
        <v>0</v>
      </c>
    </row>
    <row r="171" spans="1:21" x14ac:dyDescent="0.35">
      <c r="A171" s="4">
        <v>16.899999999999999</v>
      </c>
      <c r="O171" s="4">
        <f t="shared" si="14"/>
        <v>0</v>
      </c>
      <c r="P171" s="4">
        <f t="shared" si="15"/>
        <v>2.0000000000000285E-2</v>
      </c>
      <c r="Q171" s="4">
        <f t="shared" si="16"/>
        <v>0.47221896125565399</v>
      </c>
      <c r="R171" s="4">
        <f t="shared" si="17"/>
        <v>4.3012152543698392E-3</v>
      </c>
      <c r="S171" s="4">
        <f t="shared" si="18"/>
        <v>0.9999999999989686</v>
      </c>
      <c r="T171" s="4">
        <f t="shared" si="19"/>
        <v>1</v>
      </c>
      <c r="U171" s="4">
        <f t="shared" si="20"/>
        <v>0</v>
      </c>
    </row>
    <row r="172" spans="1:21" x14ac:dyDescent="0.35">
      <c r="A172" s="4">
        <v>17</v>
      </c>
      <c r="O172" s="4">
        <f t="shared" si="14"/>
        <v>0</v>
      </c>
      <c r="P172" s="4">
        <f t="shared" si="15"/>
        <v>0</v>
      </c>
      <c r="Q172" s="4">
        <f t="shared" si="16"/>
        <v>0.45783336177161427</v>
      </c>
      <c r="R172" s="4">
        <f t="shared" si="17"/>
        <v>3.8910505836575876E-3</v>
      </c>
      <c r="S172" s="4">
        <f t="shared" si="18"/>
        <v>0.99999999999930855</v>
      </c>
      <c r="T172" s="4">
        <f t="shared" si="19"/>
        <v>1</v>
      </c>
      <c r="U172" s="4">
        <f t="shared" si="20"/>
        <v>0</v>
      </c>
    </row>
    <row r="173" spans="1:21" x14ac:dyDescent="0.35">
      <c r="A173" s="4">
        <v>17.100000000000001</v>
      </c>
      <c r="O173" s="4">
        <f t="shared" si="14"/>
        <v>0</v>
      </c>
      <c r="P173" s="4">
        <f t="shared" si="15"/>
        <v>0</v>
      </c>
      <c r="Q173" s="4">
        <f t="shared" si="16"/>
        <v>0.44360866071177157</v>
      </c>
      <c r="R173" s="4">
        <f t="shared" si="17"/>
        <v>3.5242484268647322E-3</v>
      </c>
      <c r="S173" s="4">
        <f t="shared" si="18"/>
        <v>0.99999999999953659</v>
      </c>
      <c r="T173" s="4">
        <f t="shared" si="19"/>
        <v>1</v>
      </c>
      <c r="U173" s="4">
        <f t="shared" si="20"/>
        <v>0</v>
      </c>
    </row>
    <row r="174" spans="1:21" x14ac:dyDescent="0.35">
      <c r="A174" s="4">
        <v>17.2</v>
      </c>
      <c r="O174" s="4">
        <f t="shared" si="14"/>
        <v>0</v>
      </c>
      <c r="P174" s="4">
        <f t="shared" si="15"/>
        <v>0</v>
      </c>
      <c r="Q174" s="4">
        <f t="shared" si="16"/>
        <v>0.42955735821073926</v>
      </c>
      <c r="R174" s="4">
        <f t="shared" si="17"/>
        <v>3.195795440096144E-3</v>
      </c>
      <c r="S174" s="4">
        <f t="shared" si="18"/>
        <v>0.99999999999968936</v>
      </c>
      <c r="T174" s="4">
        <f t="shared" si="19"/>
        <v>1</v>
      </c>
      <c r="U174" s="4">
        <f t="shared" si="20"/>
        <v>0</v>
      </c>
    </row>
    <row r="175" spans="1:21" x14ac:dyDescent="0.35">
      <c r="A175" s="4">
        <v>17.3</v>
      </c>
      <c r="O175" s="4">
        <f t="shared" si="14"/>
        <v>0</v>
      </c>
      <c r="P175" s="4">
        <f t="shared" si="15"/>
        <v>0</v>
      </c>
      <c r="Q175" s="4">
        <f t="shared" si="16"/>
        <v>0.41569124242542715</v>
      </c>
      <c r="R175" s="4">
        <f t="shared" si="17"/>
        <v>2.9013046870020273E-3</v>
      </c>
      <c r="S175" s="4">
        <f t="shared" si="18"/>
        <v>0.99999999999979172</v>
      </c>
      <c r="T175" s="4">
        <f t="shared" si="19"/>
        <v>1</v>
      </c>
      <c r="U175" s="4">
        <f t="shared" si="20"/>
        <v>0</v>
      </c>
    </row>
    <row r="176" spans="1:21" x14ac:dyDescent="0.35">
      <c r="A176" s="4">
        <v>17.399999999999999</v>
      </c>
      <c r="O176" s="4">
        <f t="shared" si="14"/>
        <v>0</v>
      </c>
      <c r="P176" s="4">
        <f t="shared" si="15"/>
        <v>0</v>
      </c>
      <c r="Q176" s="4">
        <f t="shared" si="16"/>
        <v>0.40202138309465507</v>
      </c>
      <c r="R176" s="4">
        <f t="shared" si="17"/>
        <v>2.6369319635966186E-3</v>
      </c>
      <c r="S176" s="4">
        <f t="shared" si="18"/>
        <v>0.99999999999986033</v>
      </c>
      <c r="T176" s="4">
        <f t="shared" si="19"/>
        <v>1</v>
      </c>
      <c r="U176" s="4">
        <f t="shared" si="20"/>
        <v>0</v>
      </c>
    </row>
    <row r="177" spans="1:21" x14ac:dyDescent="0.35">
      <c r="A177" s="4">
        <v>17.5</v>
      </c>
      <c r="O177" s="4">
        <f t="shared" si="14"/>
        <v>0</v>
      </c>
      <c r="P177" s="4">
        <f t="shared" si="15"/>
        <v>0</v>
      </c>
      <c r="Q177" s="4">
        <f t="shared" si="16"/>
        <v>0.38855812751236413</v>
      </c>
      <c r="R177" s="4">
        <f t="shared" si="17"/>
        <v>2.3993039467033422E-3</v>
      </c>
      <c r="S177" s="4">
        <f t="shared" si="18"/>
        <v>0.99999999999990652</v>
      </c>
      <c r="T177" s="4">
        <f t="shared" si="19"/>
        <v>1</v>
      </c>
      <c r="U177" s="4">
        <f t="shared" si="20"/>
        <v>0</v>
      </c>
    </row>
    <row r="178" spans="1:21" x14ac:dyDescent="0.35">
      <c r="A178" s="4">
        <v>17.600000000000001</v>
      </c>
      <c r="O178" s="4">
        <f t="shared" si="14"/>
        <v>0</v>
      </c>
      <c r="P178" s="4">
        <f t="shared" si="15"/>
        <v>0</v>
      </c>
      <c r="Q178" s="4">
        <f t="shared" si="16"/>
        <v>0.37531109885139935</v>
      </c>
      <c r="R178" s="4">
        <f t="shared" si="17"/>
        <v>2.185456418354E-3</v>
      </c>
      <c r="S178" s="4">
        <f t="shared" si="18"/>
        <v>0.99999999999993738</v>
      </c>
      <c r="T178" s="4">
        <f t="shared" si="19"/>
        <v>1</v>
      </c>
      <c r="U178" s="4">
        <f t="shared" si="20"/>
        <v>0</v>
      </c>
    </row>
    <row r="179" spans="1:21" x14ac:dyDescent="0.35">
      <c r="A179" s="4">
        <v>17.7</v>
      </c>
      <c r="O179" s="4">
        <f t="shared" si="14"/>
        <v>0</v>
      </c>
      <c r="P179" s="4">
        <f t="shared" si="15"/>
        <v>0</v>
      </c>
      <c r="Q179" s="4">
        <f t="shared" si="16"/>
        <v>0.36228919676675575</v>
      </c>
      <c r="R179" s="4">
        <f t="shared" si="17"/>
        <v>1.9927810851812066E-3</v>
      </c>
      <c r="S179" s="4">
        <f t="shared" si="18"/>
        <v>0.99999999999995803</v>
      </c>
      <c r="T179" s="4">
        <f t="shared" si="19"/>
        <v>1</v>
      </c>
      <c r="U179" s="4">
        <f t="shared" si="20"/>
        <v>0</v>
      </c>
    </row>
    <row r="180" spans="1:21" x14ac:dyDescent="0.35">
      <c r="A180" s="4">
        <v>17.8</v>
      </c>
      <c r="O180" s="4">
        <f t="shared" si="14"/>
        <v>0</v>
      </c>
      <c r="P180" s="4">
        <f t="shared" si="15"/>
        <v>0</v>
      </c>
      <c r="Q180" s="4">
        <f t="shared" si="16"/>
        <v>0.34950060019975637</v>
      </c>
      <c r="R180" s="4">
        <f t="shared" si="17"/>
        <v>1.8189797372572293E-3</v>
      </c>
      <c r="S180" s="4">
        <f t="shared" si="18"/>
        <v>0.9999999999999718</v>
      </c>
      <c r="T180" s="4">
        <f t="shared" si="19"/>
        <v>1</v>
      </c>
      <c r="U180" s="4">
        <f t="shared" si="20"/>
        <v>0</v>
      </c>
    </row>
    <row r="181" spans="1:21" x14ac:dyDescent="0.35">
      <c r="A181" s="4">
        <v>17.899999999999999</v>
      </c>
      <c r="O181" s="4">
        <f t="shared" si="14"/>
        <v>0</v>
      </c>
      <c r="P181" s="4">
        <f t="shared" si="15"/>
        <v>0</v>
      </c>
      <c r="Q181" s="4">
        <f t="shared" si="16"/>
        <v>0.33695277229782539</v>
      </c>
      <c r="R181" s="4">
        <f t="shared" si="17"/>
        <v>1.6620246812600549E-3</v>
      </c>
      <c r="S181" s="4">
        <f t="shared" si="18"/>
        <v>0.99999999999998113</v>
      </c>
      <c r="T181" s="4">
        <f t="shared" si="19"/>
        <v>1</v>
      </c>
      <c r="U181" s="4">
        <f t="shared" si="20"/>
        <v>0</v>
      </c>
    </row>
    <row r="182" spans="1:21" x14ac:dyDescent="0.35">
      <c r="A182" s="4">
        <v>18</v>
      </c>
      <c r="O182" s="4">
        <f t="shared" si="14"/>
        <v>0</v>
      </c>
      <c r="P182" s="4">
        <f t="shared" si="15"/>
        <v>0</v>
      </c>
      <c r="Q182" s="4">
        <f t="shared" si="16"/>
        <v>0.32465246735834974</v>
      </c>
      <c r="R182" s="4">
        <f t="shared" si="17"/>
        <v>1.5201245436999506E-3</v>
      </c>
      <c r="S182" s="4">
        <f t="shared" si="18"/>
        <v>0.99999999999998734</v>
      </c>
      <c r="T182" s="4">
        <f t="shared" si="19"/>
        <v>1</v>
      </c>
      <c r="U182" s="4">
        <f t="shared" si="20"/>
        <v>0</v>
      </c>
    </row>
    <row r="183" spans="1:21" x14ac:dyDescent="0.35">
      <c r="A183" s="4">
        <v>18.100000000000001</v>
      </c>
      <c r="O183" s="4">
        <f t="shared" si="14"/>
        <v>0</v>
      </c>
      <c r="P183" s="4">
        <f t="shared" si="15"/>
        <v>0</v>
      </c>
      <c r="Q183" s="4">
        <f t="shared" si="16"/>
        <v>0.31260573969965522</v>
      </c>
      <c r="R183" s="4">
        <f t="shared" si="17"/>
        <v>1.3916946758292354E-3</v>
      </c>
      <c r="S183" s="4">
        <f t="shared" si="18"/>
        <v>0.99999999999999156</v>
      </c>
      <c r="T183" s="4">
        <f t="shared" si="19"/>
        <v>1</v>
      </c>
      <c r="U183" s="4">
        <f t="shared" si="20"/>
        <v>0</v>
      </c>
    </row>
    <row r="184" spans="1:21" x14ac:dyDescent="0.35">
      <c r="A184" s="4">
        <v>18.2</v>
      </c>
      <c r="O184" s="4">
        <f t="shared" si="14"/>
        <v>0</v>
      </c>
      <c r="P184" s="4">
        <f t="shared" si="15"/>
        <v>0</v>
      </c>
      <c r="Q184" s="4">
        <f t="shared" si="16"/>
        <v>0.30081795435727565</v>
      </c>
      <c r="R184" s="4">
        <f t="shared" si="17"/>
        <v>1.2753315066968221E-3</v>
      </c>
      <c r="S184" s="4">
        <f t="shared" si="18"/>
        <v>0.99999999999999423</v>
      </c>
      <c r="T184" s="4">
        <f t="shared" si="19"/>
        <v>1</v>
      </c>
      <c r="U184" s="4">
        <f t="shared" si="20"/>
        <v>0</v>
      </c>
    </row>
    <row r="185" spans="1:21" x14ac:dyDescent="0.35">
      <c r="A185" s="4">
        <v>18.3</v>
      </c>
      <c r="O185" s="4">
        <f t="shared" si="14"/>
        <v>0</v>
      </c>
      <c r="P185" s="4">
        <f t="shared" si="15"/>
        <v>0</v>
      </c>
      <c r="Q185" s="4">
        <f t="shared" si="16"/>
        <v>0.28929379949956158</v>
      </c>
      <c r="R185" s="4">
        <f t="shared" si="17"/>
        <v>1.1697902879093734E-3</v>
      </c>
      <c r="S185" s="4">
        <f t="shared" si="18"/>
        <v>0.99999999999999623</v>
      </c>
      <c r="T185" s="4">
        <f t="shared" si="19"/>
        <v>1</v>
      </c>
      <c r="U185" s="4">
        <f t="shared" si="20"/>
        <v>0</v>
      </c>
    </row>
    <row r="186" spans="1:21" x14ac:dyDescent="0.35">
      <c r="A186" s="4">
        <v>18.399999999999999</v>
      </c>
      <c r="O186" s="4">
        <f t="shared" si="14"/>
        <v>0</v>
      </c>
      <c r="P186" s="4">
        <f t="shared" si="15"/>
        <v>0</v>
      </c>
      <c r="Q186" s="4">
        <f t="shared" si="16"/>
        <v>0.2780373004531943</v>
      </c>
      <c r="R186" s="4">
        <f t="shared" si="17"/>
        <v>1.0739657558160652E-3</v>
      </c>
      <c r="S186" s="4">
        <f t="shared" si="18"/>
        <v>0.99999999999999734</v>
      </c>
      <c r="T186" s="4">
        <f t="shared" si="19"/>
        <v>1</v>
      </c>
      <c r="U186" s="4">
        <f t="shared" si="20"/>
        <v>0</v>
      </c>
    </row>
    <row r="187" spans="1:21" x14ac:dyDescent="0.35">
      <c r="A187" s="4">
        <v>18.5</v>
      </c>
      <c r="O187" s="4">
        <f t="shared" si="14"/>
        <v>0</v>
      </c>
      <c r="P187" s="4">
        <f t="shared" si="15"/>
        <v>0</v>
      </c>
      <c r="Q187" s="4">
        <f t="shared" si="16"/>
        <v>0.26705183522634335</v>
      </c>
      <c r="R187" s="4">
        <f t="shared" si="17"/>
        <v>9.8687530639816889E-4</v>
      </c>
      <c r="S187" s="4">
        <f t="shared" si="18"/>
        <v>0.99999999999999822</v>
      </c>
      <c r="T187" s="4">
        <f t="shared" si="19"/>
        <v>1</v>
      </c>
      <c r="U187" s="4">
        <f t="shared" si="20"/>
        <v>0</v>
      </c>
    </row>
    <row r="188" spans="1:21" x14ac:dyDescent="0.35">
      <c r="A188" s="4">
        <v>18.600000000000001</v>
      </c>
      <c r="O188" s="4">
        <f t="shared" si="14"/>
        <v>0</v>
      </c>
      <c r="P188" s="4">
        <f t="shared" si="15"/>
        <v>0</v>
      </c>
      <c r="Q188" s="4">
        <f t="shared" si="16"/>
        <v>0.25634015141507349</v>
      </c>
      <c r="R188" s="4">
        <f t="shared" si="17"/>
        <v>9.0764433709945662E-4</v>
      </c>
      <c r="S188" s="4">
        <f t="shared" si="18"/>
        <v>0.99999999999999889</v>
      </c>
      <c r="T188" s="4">
        <f t="shared" si="19"/>
        <v>1</v>
      </c>
      <c r="U188" s="4">
        <f t="shared" si="20"/>
        <v>0</v>
      </c>
    </row>
    <row r="189" spans="1:21" x14ac:dyDescent="0.35">
      <c r="A189" s="4">
        <v>18.7</v>
      </c>
      <c r="O189" s="4">
        <f t="shared" si="14"/>
        <v>0</v>
      </c>
      <c r="P189" s="4">
        <f t="shared" si="15"/>
        <v>0</v>
      </c>
      <c r="Q189" s="4">
        <f t="shared" si="16"/>
        <v>0.24590438437706771</v>
      </c>
      <c r="R189" s="4">
        <f t="shared" si="17"/>
        <v>8.3549345984374075E-4</v>
      </c>
      <c r="S189" s="4">
        <f t="shared" si="18"/>
        <v>0.99999999999999933</v>
      </c>
      <c r="T189" s="4">
        <f t="shared" si="19"/>
        <v>1</v>
      </c>
      <c r="U189" s="4">
        <f t="shared" si="20"/>
        <v>0</v>
      </c>
    </row>
    <row r="190" spans="1:21" x14ac:dyDescent="0.35">
      <c r="A190" s="4">
        <v>18.8</v>
      </c>
      <c r="O190" s="4">
        <f t="shared" si="14"/>
        <v>0</v>
      </c>
      <c r="P190" s="4">
        <f t="shared" si="15"/>
        <v>0</v>
      </c>
      <c r="Q190" s="4">
        <f t="shared" si="16"/>
        <v>0.23574607655586347</v>
      </c>
      <c r="R190" s="4">
        <f t="shared" si="17"/>
        <v>7.6972733195251029E-4</v>
      </c>
      <c r="S190" s="4">
        <f t="shared" si="18"/>
        <v>0.99999999999999956</v>
      </c>
      <c r="T190" s="4">
        <f t="shared" si="19"/>
        <v>1</v>
      </c>
      <c r="U190" s="4">
        <f t="shared" si="20"/>
        <v>0</v>
      </c>
    </row>
    <row r="191" spans="1:21" x14ac:dyDescent="0.35">
      <c r="A191" s="4">
        <v>18.899999999999999</v>
      </c>
      <c r="O191" s="4">
        <f t="shared" si="14"/>
        <v>0</v>
      </c>
      <c r="P191" s="4">
        <f t="shared" si="15"/>
        <v>0</v>
      </c>
      <c r="Q191" s="4">
        <f t="shared" si="16"/>
        <v>0.22586619783851461</v>
      </c>
      <c r="R191" s="4">
        <f t="shared" si="17"/>
        <v>7.0972488777469275E-4</v>
      </c>
      <c r="S191" s="4">
        <f t="shared" si="18"/>
        <v>0.99999999999999956</v>
      </c>
      <c r="T191" s="4">
        <f t="shared" si="19"/>
        <v>1</v>
      </c>
      <c r="U191" s="4">
        <f t="shared" si="20"/>
        <v>0</v>
      </c>
    </row>
    <row r="192" spans="1:21" x14ac:dyDescent="0.35">
      <c r="A192" s="4">
        <v>19</v>
      </c>
      <c r="O192" s="4">
        <f t="shared" si="14"/>
        <v>0</v>
      </c>
      <c r="P192" s="4">
        <f t="shared" si="15"/>
        <v>0</v>
      </c>
      <c r="Q192" s="4">
        <f t="shared" si="16"/>
        <v>0.21626516682988731</v>
      </c>
      <c r="R192" s="4">
        <f t="shared" si="17"/>
        <v>6.5493078456103004E-4</v>
      </c>
      <c r="S192" s="4">
        <f t="shared" si="18"/>
        <v>0.99999999999999978</v>
      </c>
      <c r="T192" s="4">
        <f t="shared" si="19"/>
        <v>1</v>
      </c>
      <c r="U192" s="4">
        <f t="shared" si="20"/>
        <v>0</v>
      </c>
    </row>
    <row r="193" spans="1:21" x14ac:dyDescent="0.35">
      <c r="A193" s="4">
        <v>19.100000000000001</v>
      </c>
      <c r="O193" s="4">
        <f t="shared" si="14"/>
        <v>0</v>
      </c>
      <c r="P193" s="4">
        <f t="shared" si="15"/>
        <v>0</v>
      </c>
      <c r="Q193" s="4">
        <f t="shared" si="16"/>
        <v>0.20694287292767749</v>
      </c>
      <c r="R193" s="4">
        <f t="shared" si="17"/>
        <v>6.0484790228903086E-4</v>
      </c>
      <c r="S193" s="4">
        <f t="shared" si="18"/>
        <v>0.99999999999999978</v>
      </c>
      <c r="T193" s="4">
        <f t="shared" si="19"/>
        <v>1</v>
      </c>
      <c r="U193" s="4">
        <f t="shared" si="20"/>
        <v>0</v>
      </c>
    </row>
    <row r="194" spans="1:21" x14ac:dyDescent="0.35">
      <c r="A194" s="4">
        <v>19.2</v>
      </c>
      <c r="O194" s="4">
        <f t="shared" ref="O194:O202" si="21">IF(OR((A194&lt;=$D$3),(A194&gt;=$D$5)),0,IF(A194=$D$4,1,IF(AND((A194&gt;$D$3),(A194&lt;$D$4)),((A194-$D$3)/($D$4-$D$3)),((A194-$D$5)/($D$4-$D$5)))))</f>
        <v>0</v>
      </c>
      <c r="P194" s="4">
        <f t="shared" ref="P194:P202" si="22">IF(AND((A194&gt;=$D$17),(A194&lt;=$D$18)),1,IF(AND((A194&gt;$D$16),(A194&lt;$D$17)),((A194-$D$16)/($D$17-$D$16)),IF(AND((A194&gt;$D$18),(A194&lt;$D$19)),((A194-$D$19)/($D$18-$D$19)),0)))</f>
        <v>0</v>
      </c>
      <c r="Q194" s="4">
        <f t="shared" ref="Q194:Q202" si="23">EXP(-(((A194-$D$32)^2)/(2*$D$33^2)))</f>
        <v>0.19789869908361474</v>
      </c>
      <c r="R194" s="4">
        <f t="shared" ref="R194:R202" si="24">1/(1+ABS((A194-$D$48)/$D$46)^(2*$D$47))</f>
        <v>5.590307594696822E-4</v>
      </c>
      <c r="S194" s="4">
        <f t="shared" ref="S194:S202" si="25">1/(1+EXP(-$D$60*(A194-$D$61)))</f>
        <v>1</v>
      </c>
      <c r="T194" s="4">
        <f t="shared" ref="T194:T202" si="26">IF(A194&lt;=$D$74,0,IF(AND(A194&gt;=$D$74,A194&lt;=$D$76),2*(((A194-$D$74)/($D$75-$D$74))^2),IF(AND(A194&gt;=$D$76,A194&lt;=$D$75),1-2*((($D$75-A194)/($D$75-$D$74))^2),1)))</f>
        <v>1</v>
      </c>
      <c r="U194" s="4">
        <f t="shared" ref="U194:U202" si="27">IF(A194&lt;=$D$89,1,IF(AND(A194&gt;=$D$89,A194&lt;=$D$91),1-2*(((A194-$D$89)/($D$90-$D$89))^2),IF(AND(A194&gt;=$D$91,A194&lt;=$D$90),2*((($D$90-A194)/($D$90-$D$89))^2),0)))</f>
        <v>0</v>
      </c>
    </row>
    <row r="195" spans="1:21" x14ac:dyDescent="0.35">
      <c r="A195" s="4">
        <v>19.3</v>
      </c>
      <c r="O195" s="4">
        <f t="shared" si="21"/>
        <v>0</v>
      </c>
      <c r="P195" s="4">
        <f t="shared" si="22"/>
        <v>0</v>
      </c>
      <c r="Q195" s="4">
        <f t="shared" si="23"/>
        <v>0.18913154513822547</v>
      </c>
      <c r="R195" s="4">
        <f t="shared" si="24"/>
        <v>5.1707972603302909E-4</v>
      </c>
      <c r="S195" s="4">
        <f t="shared" si="25"/>
        <v>1</v>
      </c>
      <c r="T195" s="4">
        <f t="shared" si="26"/>
        <v>1</v>
      </c>
      <c r="U195" s="4">
        <f t="shared" si="27"/>
        <v>0</v>
      </c>
    </row>
    <row r="196" spans="1:21" x14ac:dyDescent="0.35">
      <c r="A196" s="4">
        <v>19.399999999999999</v>
      </c>
      <c r="O196" s="4">
        <f t="shared" si="21"/>
        <v>0</v>
      </c>
      <c r="P196" s="4">
        <f t="shared" si="22"/>
        <v>0</v>
      </c>
      <c r="Q196" s="4">
        <f t="shared" si="23"/>
        <v>0.18063985161889409</v>
      </c>
      <c r="R196" s="4">
        <f t="shared" si="24"/>
        <v>4.7863593069161122E-4</v>
      </c>
      <c r="S196" s="4">
        <f t="shared" si="25"/>
        <v>1</v>
      </c>
      <c r="T196" s="4">
        <f t="shared" si="26"/>
        <v>1</v>
      </c>
      <c r="U196" s="4">
        <f t="shared" si="27"/>
        <v>0</v>
      </c>
    </row>
    <row r="197" spans="1:21" x14ac:dyDescent="0.35">
      <c r="A197" s="4">
        <v>19.5</v>
      </c>
      <c r="O197" s="4">
        <f t="shared" si="21"/>
        <v>0</v>
      </c>
      <c r="P197" s="4">
        <f t="shared" si="22"/>
        <v>0</v>
      </c>
      <c r="Q197" s="4">
        <f t="shared" si="23"/>
        <v>0.17242162389375282</v>
      </c>
      <c r="R197" s="4">
        <f t="shared" si="24"/>
        <v>4.4337677413629456E-4</v>
      </c>
      <c r="S197" s="4">
        <f t="shared" si="25"/>
        <v>1</v>
      </c>
      <c r="T197" s="4">
        <f t="shared" si="26"/>
        <v>1</v>
      </c>
      <c r="U197" s="4">
        <f t="shared" si="27"/>
        <v>0</v>
      </c>
    </row>
    <row r="198" spans="1:21" x14ac:dyDescent="0.35">
      <c r="A198" s="4">
        <v>19.600000000000001</v>
      </c>
      <c r="O198" s="4">
        <f t="shared" si="21"/>
        <v>0</v>
      </c>
      <c r="P198" s="4">
        <f t="shared" si="22"/>
        <v>0</v>
      </c>
      <c r="Q198" s="4">
        <f t="shared" si="23"/>
        <v>0.16447445657715479</v>
      </c>
      <c r="R198" s="4">
        <f t="shared" si="24"/>
        <v>4.1101197138081365E-4</v>
      </c>
      <c r="S198" s="4">
        <f t="shared" si="25"/>
        <v>1</v>
      </c>
      <c r="T198" s="4">
        <f t="shared" si="26"/>
        <v>1</v>
      </c>
      <c r="U198" s="4">
        <f t="shared" si="27"/>
        <v>0</v>
      </c>
    </row>
    <row r="199" spans="1:21" x14ac:dyDescent="0.35">
      <c r="A199" s="4">
        <v>19.7</v>
      </c>
      <c r="O199" s="4">
        <f t="shared" si="21"/>
        <v>0</v>
      </c>
      <c r="P199" s="4">
        <f t="shared" si="22"/>
        <v>0</v>
      </c>
      <c r="Q199" s="4">
        <f t="shared" si="23"/>
        <v>0.15679555808603976</v>
      </c>
      <c r="R199" s="4">
        <f t="shared" si="24"/>
        <v>3.8128005683647022E-4</v>
      </c>
      <c r="S199" s="4">
        <f t="shared" si="25"/>
        <v>1</v>
      </c>
      <c r="T199" s="4">
        <f t="shared" si="26"/>
        <v>1</v>
      </c>
      <c r="U199" s="4">
        <f t="shared" si="27"/>
        <v>0</v>
      </c>
    </row>
    <row r="200" spans="1:21" x14ac:dyDescent="0.35">
      <c r="A200" s="4">
        <v>19.8</v>
      </c>
      <c r="O200" s="4">
        <f t="shared" si="21"/>
        <v>0</v>
      </c>
      <c r="P200" s="4">
        <f t="shared" si="22"/>
        <v>0</v>
      </c>
      <c r="Q200" s="4">
        <f t="shared" si="23"/>
        <v>0.14938177525041799</v>
      </c>
      <c r="R200" s="4">
        <f t="shared" si="24"/>
        <v>3.5394529451870216E-4</v>
      </c>
      <c r="S200" s="4">
        <f t="shared" si="25"/>
        <v>1</v>
      </c>
      <c r="T200" s="4">
        <f t="shared" si="26"/>
        <v>1</v>
      </c>
      <c r="U200" s="4">
        <f t="shared" si="27"/>
        <v>0</v>
      </c>
    </row>
    <row r="201" spans="1:21" x14ac:dyDescent="0.35">
      <c r="A201" s="4">
        <v>19.899999999999999</v>
      </c>
      <c r="O201" s="4">
        <f t="shared" si="21"/>
        <v>0</v>
      </c>
      <c r="P201" s="4">
        <f t="shared" si="22"/>
        <v>0</v>
      </c>
      <c r="Q201" s="4">
        <f t="shared" si="23"/>
        <v>0.14222961788539545</v>
      </c>
      <c r="R201" s="4">
        <f t="shared" si="24"/>
        <v>3.2879494337512198E-4</v>
      </c>
      <c r="S201" s="4">
        <f t="shared" si="25"/>
        <v>1</v>
      </c>
      <c r="T201" s="4">
        <f t="shared" si="26"/>
        <v>1</v>
      </c>
      <c r="U201" s="4">
        <f t="shared" si="27"/>
        <v>0</v>
      </c>
    </row>
    <row r="202" spans="1:21" x14ac:dyDescent="0.35">
      <c r="A202" s="4">
        <v>20</v>
      </c>
      <c r="O202" s="4">
        <f t="shared" si="21"/>
        <v>0</v>
      </c>
      <c r="P202" s="4">
        <f t="shared" si="22"/>
        <v>0</v>
      </c>
      <c r="Q202" s="4">
        <f t="shared" si="23"/>
        <v>0.1353352832366127</v>
      </c>
      <c r="R202" s="4">
        <f t="shared" si="24"/>
        <v>3.0563683426034454E-4</v>
      </c>
      <c r="S202" s="4">
        <f t="shared" si="25"/>
        <v>1</v>
      </c>
      <c r="T202" s="4">
        <f t="shared" si="26"/>
        <v>1</v>
      </c>
      <c r="U202" s="4">
        <f t="shared" si="27"/>
        <v>0</v>
      </c>
    </row>
  </sheetData>
  <mergeCells count="7">
    <mergeCell ref="C73:D73"/>
    <mergeCell ref="C88:D88"/>
    <mergeCell ref="C2:D2"/>
    <mergeCell ref="C15:D15"/>
    <mergeCell ref="C31:D31"/>
    <mergeCell ref="C45:D45"/>
    <mergeCell ref="C59:D59"/>
  </mergeCells>
  <pageMargins left="0.70069444444444484" right="0.70069444444444484" top="0.75208333333333299" bottom="0.75208333333333299" header="0.51181102362204689" footer="0.51181102362204689"/>
  <pageSetup paperSize="9" orientation="portrait" horizontalDpi="300" verticalDpi="3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6"/>
  <sheetViews>
    <sheetView workbookViewId="0">
      <selection activeCell="L9" sqref="L9"/>
    </sheetView>
  </sheetViews>
  <sheetFormatPr defaultRowHeight="14.5" x14ac:dyDescent="0.35"/>
  <cols>
    <col min="1" max="1" width="10.54296875" bestFit="1" customWidth="1"/>
    <col min="2" max="2" width="9.90625" bestFit="1" customWidth="1"/>
  </cols>
  <sheetData>
    <row r="1" spans="1:6" x14ac:dyDescent="0.35">
      <c r="A1" s="37" t="s">
        <v>131</v>
      </c>
      <c r="B1" s="37" t="s">
        <v>119</v>
      </c>
      <c r="C1" s="37" t="s">
        <v>120</v>
      </c>
      <c r="D1" s="37" t="s">
        <v>121</v>
      </c>
      <c r="E1" s="37" t="s">
        <v>122</v>
      </c>
      <c r="F1" s="37" t="s">
        <v>123</v>
      </c>
    </row>
    <row r="2" spans="1:6" x14ac:dyDescent="0.35">
      <c r="A2" s="37" t="s">
        <v>124</v>
      </c>
      <c r="B2" s="12">
        <f>MAX((A!$B2*B!B$2),(A!$C2*B!B$3),(A!$D2*B!B$4),(A!$E2*B!B$5),(A!$F2*B!B$6),(A!$G2*B!B$7))</f>
        <v>0.22966335165838855</v>
      </c>
      <c r="C2" s="12">
        <f>MAX((A!$B2*B!C$2),(A!$C2*B!C$3),(A!$D2*B!C$4),(A!$E2*B!C$5),(A!$F2*B!C$6),(A!$G2*B!C$7))</f>
        <v>0.38109882986173965</v>
      </c>
      <c r="D2" s="12">
        <f>MAX((A!$B2*B!D$2),(A!$C2*B!D$3),(A!$D2*B!D$4),(A!$E2*B!D$5),(A!$F2*B!D$6),(A!$G2*B!D$7))</f>
        <v>0.28685647472626052</v>
      </c>
      <c r="E2" s="12">
        <f>MAX((A!$B2*B!E$2),(A!$C2*B!E$3),(A!$D2*B!E$4),(A!$E2*B!E$5),(A!$F2*B!E$6),(A!$G2*B!E$7))</f>
        <v>0.154011518480829</v>
      </c>
      <c r="F2" s="12">
        <f>MAX((A!$B2*B!F$2),(A!$C2*B!F$3),(A!$D2*B!F$4),(A!$E2*B!F$5),(A!$F2*B!F$6),(A!$G2*B!F$7))</f>
        <v>0.19244444518072812</v>
      </c>
    </row>
    <row r="3" spans="1:6" x14ac:dyDescent="0.35">
      <c r="A3" s="37" t="s">
        <v>125</v>
      </c>
      <c r="B3" s="12">
        <f>MAX((A!$B3*B!B$2),(A!$C3*B!B$3),(A!$D3*B!B$4),(A!$E3*B!B$5),(A!$F3*B!B$6),(A!$G3*B!B$7))</f>
        <v>0.38548705995129945</v>
      </c>
      <c r="C3" s="12">
        <f>MAX((A!$B3*B!C$2),(A!$C3*B!C$3),(A!$D3*B!C$4),(A!$E3*B!C$5),(A!$F3*B!C$6),(A!$G3*B!C$7))</f>
        <v>0.77886635431740048</v>
      </c>
      <c r="D3" s="12">
        <f>MAX((A!$B3*B!D$2),(A!$C3*B!D$3),(A!$D3*B!D$4),(A!$E3*B!D$5),(A!$F3*B!D$6),(A!$G3*B!D$7))</f>
        <v>0.47646552660443697</v>
      </c>
      <c r="E3" s="12">
        <f>MAX((A!$B3*B!E$2),(A!$C3*B!E$3),(A!$D3*B!E$4),(A!$E3*B!E$5),(A!$F3*B!E$6),(A!$G3*B!E$7))</f>
        <v>0.65509269103011647</v>
      </c>
      <c r="F3" s="12">
        <f>MAX((A!$B3*B!F$2),(A!$C3*B!F$3),(A!$D3*B!F$4),(A!$E3*B!F$5),(A!$F3*B!F$6),(A!$G3*B!F$7))</f>
        <v>0.64812655039978551</v>
      </c>
    </row>
    <row r="4" spans="1:6" x14ac:dyDescent="0.35">
      <c r="A4" s="37" t="s">
        <v>126</v>
      </c>
      <c r="B4" s="12">
        <f>MAX((A!$B4*B!B$2),(A!$C4*B!B$3),(A!$D4*B!B$4),(A!$E4*B!B$5),(A!$F4*B!B$6),(A!$G4*B!B$7))</f>
        <v>0.73944108625889771</v>
      </c>
      <c r="C4" s="12">
        <f>MAX((A!$B4*B!C$2),(A!$C4*B!C$3),(A!$D4*B!C$4),(A!$E4*B!C$5),(A!$F4*B!C$6),(A!$G4*B!C$7))</f>
        <v>0.60271006487711398</v>
      </c>
      <c r="D4" s="12">
        <f>MAX((A!$B4*B!D$2),(A!$C4*B!D$3),(A!$D4*B!D$4),(A!$E4*B!D$5),(A!$F4*B!D$6),(A!$G4*B!D$7))</f>
        <v>0.92358428865695175</v>
      </c>
      <c r="E4" s="12">
        <f>MAX((A!$B4*B!E$2),(A!$C4*B!E$3),(A!$D4*B!E$4),(A!$E4*B!E$5),(A!$F4*B!E$6),(A!$G4*B!E$7))</f>
        <v>0.45984635850866701</v>
      </c>
      <c r="F4" s="12">
        <f>MAX((A!$B4*B!F$2),(A!$C4*B!F$3),(A!$D4*B!F$4),(A!$E4*B!F$5),(A!$F4*B!F$6),(A!$G4*B!F$7))</f>
        <v>0.61960834657065278</v>
      </c>
    </row>
    <row r="5" spans="1:6" x14ac:dyDescent="0.35">
      <c r="A5" s="37" t="s">
        <v>127</v>
      </c>
      <c r="B5" s="12">
        <f>MAX((A!$B5*B!B$2),(A!$C5*B!B$3),(A!$D5*B!B$4),(A!$E5*B!B$5),(A!$F5*B!B$6),(A!$G5*B!B$7))</f>
        <v>0.49946340273683504</v>
      </c>
      <c r="C5" s="12">
        <f>MAX((A!$B5*B!C$2),(A!$C5*B!C$3),(A!$D5*B!C$4),(A!$E5*B!C$5),(A!$F5*B!C$6),(A!$G5*B!C$7))</f>
        <v>0.55247989932726815</v>
      </c>
      <c r="D5" s="12">
        <f>MAX((A!$B5*B!D$2),(A!$C5*B!D$3),(A!$D5*B!D$4),(A!$E5*B!D$5),(A!$F5*B!D$6),(A!$G5*B!D$7))</f>
        <v>0.62384490137104498</v>
      </c>
      <c r="E5" s="12">
        <f>MAX((A!$B5*B!E$2),(A!$C5*B!E$3),(A!$D5*B!E$4),(A!$E5*B!E$5),(A!$F5*B!E$6),(A!$G5*B!E$7))</f>
        <v>0.50607011999462392</v>
      </c>
      <c r="F5" s="12">
        <f>MAX((A!$B5*B!F$2),(A!$C5*B!F$3),(A!$D5*B!F$4),(A!$E5*B!F$5),(A!$F5*B!F$6),(A!$G5*B!F$7))</f>
        <v>0.41852109504497864</v>
      </c>
    </row>
    <row r="6" spans="1:6" x14ac:dyDescent="0.35">
      <c r="A6" s="37" t="s">
        <v>128</v>
      </c>
      <c r="B6" s="12">
        <f>MAX((A!$B6*B!B$2),(A!$C6*B!B$3),(A!$D6*B!B$4),(A!$E6*B!B$5),(A!$F6*B!B$6),(A!$G6*B!B$7))</f>
        <v>0.42920971080936737</v>
      </c>
      <c r="C6" s="12">
        <f>MAX((A!$B6*B!C$2),(A!$C6*B!C$3),(A!$D6*B!C$4),(A!$E6*B!C$5),(A!$F6*B!C$6),(A!$G6*B!C$7))</f>
        <v>0.82679293646342744</v>
      </c>
      <c r="D6" s="12">
        <f>MAX((A!$B6*B!D$2),(A!$C6*B!D$3),(A!$D6*B!D$4),(A!$E6*B!D$5),(A!$F6*B!D$6),(A!$G6*B!D$7))</f>
        <v>0.53609591461588257</v>
      </c>
      <c r="E6" s="12">
        <f>MAX((A!$B6*B!E$2),(A!$C6*B!E$3),(A!$D6*B!E$4),(A!$E6*B!E$5),(A!$F6*B!E$6),(A!$G6*B!E$7))</f>
        <v>0.50825716203153881</v>
      </c>
      <c r="F6" s="12">
        <f>MAX((A!$B6*B!F$2),(A!$C6*B!F$3),(A!$D6*B!F$4),(A!$E6*B!F$5),(A!$F6*B!F$6),(A!$G6*B!F$7))</f>
        <v>0.68800821968306014</v>
      </c>
    </row>
  </sheetData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202"/>
  <sheetViews>
    <sheetView zoomScale="70" workbookViewId="0">
      <selection activeCell="H2" sqref="H2"/>
    </sheetView>
  </sheetViews>
  <sheetFormatPr defaultRowHeight="14.5" x14ac:dyDescent="0.35"/>
  <cols>
    <col min="1" max="1" width="10.453125" bestFit="1" customWidth="1"/>
    <col min="2" max="2" width="12.81640625" customWidth="1"/>
    <col min="3" max="3" width="10" customWidth="1"/>
    <col min="4" max="4" width="13.453125" customWidth="1"/>
    <col min="5" max="5" width="12" customWidth="1"/>
    <col min="6" max="6" width="10.1796875" customWidth="1"/>
    <col min="7" max="7" width="16.08984375" customWidth="1"/>
    <col min="8" max="8" width="13.36328125" bestFit="1" customWidth="1"/>
    <col min="10" max="11" width="14.81640625" customWidth="1"/>
    <col min="12" max="14" width="10.1796875" customWidth="1"/>
    <col min="16" max="22" width="8.81640625" customWidth="1"/>
  </cols>
  <sheetData>
    <row r="1" spans="1:14" x14ac:dyDescent="0.35">
      <c r="A1" s="1" t="s">
        <v>0</v>
      </c>
      <c r="B1" s="3" t="s">
        <v>132</v>
      </c>
      <c r="C1" s="1" t="s">
        <v>133</v>
      </c>
      <c r="D1" s="3" t="s">
        <v>134</v>
      </c>
      <c r="E1" s="3" t="s">
        <v>135</v>
      </c>
      <c r="F1" s="48" t="s">
        <v>136</v>
      </c>
      <c r="G1" s="1" t="s">
        <v>137</v>
      </c>
      <c r="H1" s="1" t="s">
        <v>138</v>
      </c>
      <c r="J1" s="166" t="s">
        <v>139</v>
      </c>
      <c r="K1" s="167"/>
      <c r="M1" s="153" t="s">
        <v>140</v>
      </c>
      <c r="N1" s="153"/>
    </row>
    <row r="2" spans="1:14" x14ac:dyDescent="0.35">
      <c r="A2" s="11">
        <v>0</v>
      </c>
      <c r="B2" s="4">
        <f t="shared" ref="B2:B65" si="0">IF(AND((A2&gt;=$K$3),(A2&lt;=$K$4)),1,IF(AND((A2&gt;$K$2),(A2&lt;$K$3)),((A2-$K$2)/($K$3-$K$2)),IF(AND((A2&gt;$K$4),(A2&lt;$K$5)),((A2-$K$5)/($K$4-$K$5)),0)))</f>
        <v>0</v>
      </c>
      <c r="C2" s="4">
        <f t="shared" ref="C2:C65" si="1">1/(1+ABS((A2-$K$10)/$K$8)^(2*$K$9))</f>
        <v>1.5201245436999506E-3</v>
      </c>
      <c r="D2" s="4">
        <f t="shared" ref="D2:D65" si="2">IF(OR((A2&lt;=$K$13),(A2&gt;=$K$15)),0,IF(A2=$K$14,1,IF(AND((A2&gt;$K$13),(A2&lt;$K$14)),((A2-$K$13)/($K$14-$K$13)),((A2-$K$15)/($K$14-$K$15)))))</f>
        <v>0</v>
      </c>
      <c r="E2" s="4">
        <f t="shared" ref="E2:E65" si="3">1/(1+EXP(-$K$18*(A2-$K$19)))</f>
        <v>2.4726231566347743E-3</v>
      </c>
      <c r="F2" s="15">
        <f t="shared" ref="F2:F65" si="4">EXP(-(((A2-$K$22)^2)/(2*$K$23^2)))</f>
        <v>1.1108996538242306E-2</v>
      </c>
      <c r="G2" s="4">
        <f t="shared" ref="G2:G65" si="5">IF(A2&lt;=$K$26,0,IF(AND(A2&gt;=$K$26,A2&lt;=$K$28),2*(((A2-$K$26)/($K$27-$K$26))^2),IF(AND(A2&gt;=$K$28,A2&lt;=$K$27),1-2*((($K$27-A2)/($K$27-$K$26))^2),1)))</f>
        <v>0</v>
      </c>
      <c r="H2" s="12">
        <f t="shared" ref="H2:H65" si="6">MAX(MIN($N$6,$N$7,F2),MIN($N$8,$N$9,G2))</f>
        <v>1.1108996538242306E-2</v>
      </c>
      <c r="J2" s="4" t="s">
        <v>9</v>
      </c>
      <c r="K2" s="4">
        <v>2</v>
      </c>
      <c r="M2" s="11" t="s">
        <v>141</v>
      </c>
      <c r="N2" s="11">
        <v>5</v>
      </c>
    </row>
    <row r="3" spans="1:14" x14ac:dyDescent="0.35">
      <c r="A3" s="11">
        <v>0.1</v>
      </c>
      <c r="B3" s="4">
        <f t="shared" si="0"/>
        <v>0</v>
      </c>
      <c r="C3" s="4">
        <f t="shared" si="1"/>
        <v>1.6620246812600523E-3</v>
      </c>
      <c r="D3" s="4">
        <f t="shared" si="2"/>
        <v>0</v>
      </c>
      <c r="E3" s="4">
        <f t="shared" si="3"/>
        <v>2.7319607630110591E-3</v>
      </c>
      <c r="F3" s="15">
        <f t="shared" si="4"/>
        <v>1.19704699443895E-2</v>
      </c>
      <c r="G3" s="4">
        <f t="shared" si="5"/>
        <v>0</v>
      </c>
      <c r="H3" s="12">
        <f t="shared" si="6"/>
        <v>1.19704699443895E-2</v>
      </c>
      <c r="J3" s="4" t="s">
        <v>10</v>
      </c>
      <c r="K3" s="4">
        <v>9</v>
      </c>
      <c r="M3" s="11" t="s">
        <v>142</v>
      </c>
      <c r="N3" s="11">
        <v>6</v>
      </c>
    </row>
    <row r="4" spans="1:14" x14ac:dyDescent="0.35">
      <c r="A4" s="11">
        <v>0.2</v>
      </c>
      <c r="B4" s="4">
        <f t="shared" si="0"/>
        <v>0</v>
      </c>
      <c r="C4" s="4">
        <f t="shared" si="1"/>
        <v>1.8189797372572293E-3</v>
      </c>
      <c r="D4" s="4">
        <f t="shared" si="2"/>
        <v>0</v>
      </c>
      <c r="E4" s="4">
        <f t="shared" si="3"/>
        <v>3.0184163247084241E-3</v>
      </c>
      <c r="F4" s="15">
        <f t="shared" si="4"/>
        <v>1.2890689144001471E-2</v>
      </c>
      <c r="G4" s="4">
        <f t="shared" si="5"/>
        <v>0</v>
      </c>
      <c r="H4" s="12">
        <f t="shared" si="6"/>
        <v>1.2890689144001471E-2</v>
      </c>
      <c r="J4" s="4" t="s">
        <v>11</v>
      </c>
      <c r="K4" s="4">
        <v>12</v>
      </c>
    </row>
    <row r="5" spans="1:14" x14ac:dyDescent="0.35">
      <c r="A5" s="11">
        <v>0.3</v>
      </c>
      <c r="B5" s="4">
        <f t="shared" si="0"/>
        <v>0</v>
      </c>
      <c r="C5" s="4">
        <f t="shared" si="1"/>
        <v>1.9927810851812066E-3</v>
      </c>
      <c r="D5" s="4">
        <f t="shared" si="2"/>
        <v>0</v>
      </c>
      <c r="E5" s="4">
        <f t="shared" si="3"/>
        <v>3.3348073074133443E-3</v>
      </c>
      <c r="F5" s="15">
        <f t="shared" si="4"/>
        <v>1.3872976053607142E-2</v>
      </c>
      <c r="G5" s="4">
        <f t="shared" si="5"/>
        <v>0</v>
      </c>
      <c r="H5" s="12">
        <f t="shared" si="6"/>
        <v>1.3872976053607142E-2</v>
      </c>
      <c r="J5" s="4" t="s">
        <v>13</v>
      </c>
      <c r="K5" s="4">
        <v>17</v>
      </c>
      <c r="M5" s="168" t="s">
        <v>143</v>
      </c>
      <c r="N5" s="168"/>
    </row>
    <row r="6" spans="1:14" x14ac:dyDescent="0.35">
      <c r="A6" s="11">
        <v>0.4</v>
      </c>
      <c r="B6" s="4">
        <f t="shared" si="0"/>
        <v>0</v>
      </c>
      <c r="C6" s="4">
        <f t="shared" si="1"/>
        <v>2.1854564183540026E-3</v>
      </c>
      <c r="D6" s="4">
        <f t="shared" si="2"/>
        <v>0</v>
      </c>
      <c r="E6" s="4">
        <f t="shared" si="3"/>
        <v>3.684239899435989E-3</v>
      </c>
      <c r="F6" s="15">
        <f t="shared" si="4"/>
        <v>1.4920786069067842E-2</v>
      </c>
      <c r="G6" s="4">
        <f t="shared" si="5"/>
        <v>0</v>
      </c>
      <c r="H6" s="12">
        <f t="shared" si="6"/>
        <v>1.4920786069067842E-2</v>
      </c>
      <c r="M6" s="12" t="s">
        <v>132</v>
      </c>
      <c r="N6" s="12">
        <f>IF(AND((N2&gt;=$K$3),(N2&lt;=$K$4)),1,IF(AND((N2&gt;$K$2),(N2&lt;$K$3)),((N2-$K$2)/($K$3-$K$2)),IF(AND((N2&gt;$K$4),(N2&lt;$K$5)),((N2-$K$5)/($K$4-$K$5)),0)))</f>
        <v>0.42857142857142855</v>
      </c>
    </row>
    <row r="7" spans="1:14" x14ac:dyDescent="0.35">
      <c r="A7" s="11">
        <v>0.5</v>
      </c>
      <c r="B7" s="4">
        <f t="shared" si="0"/>
        <v>0</v>
      </c>
      <c r="C7" s="4">
        <f t="shared" si="1"/>
        <v>2.3993039467033422E-3</v>
      </c>
      <c r="D7" s="4">
        <f t="shared" si="2"/>
        <v>0</v>
      </c>
      <c r="E7" s="4">
        <f t="shared" si="3"/>
        <v>4.0701377158961277E-3</v>
      </c>
      <c r="F7" s="15">
        <f t="shared" si="4"/>
        <v>1.6037709275350549E-2</v>
      </c>
      <c r="G7" s="4">
        <f t="shared" si="5"/>
        <v>0</v>
      </c>
      <c r="H7" s="12">
        <f t="shared" si="6"/>
        <v>1.6037709275350549E-2</v>
      </c>
      <c r="J7" s="166" t="s">
        <v>144</v>
      </c>
      <c r="K7" s="167"/>
      <c r="M7" s="12" t="s">
        <v>133</v>
      </c>
      <c r="N7" s="12">
        <f>1/(1+ABS((N3-$K$10)/$K$8)^(2*$K$9))</f>
        <v>0.9089976004549426</v>
      </c>
    </row>
    <row r="8" spans="1:14" x14ac:dyDescent="0.35">
      <c r="A8" s="11">
        <v>0.6</v>
      </c>
      <c r="B8" s="4">
        <f t="shared" si="0"/>
        <v>0</v>
      </c>
      <c r="C8" s="4">
        <f t="shared" si="1"/>
        <v>2.6369319635966147E-3</v>
      </c>
      <c r="D8" s="4">
        <f t="shared" si="2"/>
        <v>0</v>
      </c>
      <c r="E8" s="4">
        <f t="shared" si="3"/>
        <v>4.4962731609411782E-3</v>
      </c>
      <c r="F8" s="15">
        <f t="shared" si="4"/>
        <v>1.7227471311635108E-2</v>
      </c>
      <c r="G8" s="4">
        <f t="shared" si="5"/>
        <v>0</v>
      </c>
      <c r="H8" s="12">
        <f t="shared" si="6"/>
        <v>1.7227471311635108E-2</v>
      </c>
      <c r="J8" s="4" t="s">
        <v>9</v>
      </c>
      <c r="K8" s="4">
        <v>4</v>
      </c>
      <c r="M8" s="12" t="s">
        <v>134</v>
      </c>
      <c r="N8" s="12">
        <f>IF(OR((N2&lt;=$K$13),(N2&gt;=$K$15)),0,IF(N2=$K$14,1,IF(AND((N2&gt;$K$13),(N2&lt;$K$14)),((N2-$K$13)/($K$14-$K$13)),((N2-$K$15)/($K$14-$K$15)))))</f>
        <v>0.33333333333333331</v>
      </c>
    </row>
    <row r="9" spans="1:14" x14ac:dyDescent="0.35">
      <c r="A9" s="11">
        <v>0.7</v>
      </c>
      <c r="B9" s="4">
        <f t="shared" si="0"/>
        <v>0</v>
      </c>
      <c r="C9" s="4">
        <f t="shared" si="1"/>
        <v>2.9013046870020273E-3</v>
      </c>
      <c r="D9" s="4">
        <f t="shared" si="2"/>
        <v>0</v>
      </c>
      <c r="E9" s="4">
        <f t="shared" si="3"/>
        <v>4.9668016500569612E-3</v>
      </c>
      <c r="F9" s="15">
        <f t="shared" si="4"/>
        <v>1.8493933862369062E-2</v>
      </c>
      <c r="G9" s="4">
        <f t="shared" si="5"/>
        <v>0</v>
      </c>
      <c r="H9" s="12">
        <f t="shared" si="6"/>
        <v>1.8493933862369062E-2</v>
      </c>
      <c r="J9" s="4" t="s">
        <v>10</v>
      </c>
      <c r="K9" s="4">
        <v>4</v>
      </c>
      <c r="M9" s="12" t="s">
        <v>135</v>
      </c>
      <c r="N9" s="12">
        <f>1/(1+EXP(-$K$18*(N3-$K$19)))</f>
        <v>0.5</v>
      </c>
    </row>
    <row r="10" spans="1:14" x14ac:dyDescent="0.35">
      <c r="A10" s="11">
        <v>0.8</v>
      </c>
      <c r="B10" s="4">
        <f t="shared" si="0"/>
        <v>0</v>
      </c>
      <c r="C10" s="4">
        <f t="shared" si="1"/>
        <v>3.195795440096144E-3</v>
      </c>
      <c r="D10" s="4">
        <f t="shared" si="2"/>
        <v>0</v>
      </c>
      <c r="E10" s="4">
        <f t="shared" si="3"/>
        <v>5.4862988994504036E-3</v>
      </c>
      <c r="F10" s="15">
        <f t="shared" si="4"/>
        <v>1.9841094744370298E-2</v>
      </c>
      <c r="G10" s="4">
        <f t="shared" si="5"/>
        <v>0</v>
      </c>
      <c r="H10" s="12">
        <f t="shared" si="6"/>
        <v>1.9841094744370298E-2</v>
      </c>
      <c r="J10" s="4" t="s">
        <v>11</v>
      </c>
      <c r="K10" s="4">
        <v>9</v>
      </c>
    </row>
    <row r="11" spans="1:14" x14ac:dyDescent="0.35">
      <c r="A11" s="11">
        <v>0.9</v>
      </c>
      <c r="B11" s="4">
        <f t="shared" si="0"/>
        <v>0</v>
      </c>
      <c r="C11" s="4">
        <f t="shared" si="1"/>
        <v>3.5242484268647378E-3</v>
      </c>
      <c r="D11" s="4">
        <f t="shared" si="2"/>
        <v>0</v>
      </c>
      <c r="E11" s="4">
        <f t="shared" si="3"/>
        <v>6.0598014915841155E-3</v>
      </c>
      <c r="F11" s="15">
        <f t="shared" si="4"/>
        <v>2.1273087559681585E-2</v>
      </c>
      <c r="G11" s="4">
        <f t="shared" si="5"/>
        <v>0</v>
      </c>
      <c r="H11" s="12">
        <f t="shared" si="6"/>
        <v>2.1273087559681585E-2</v>
      </c>
      <c r="M11" s="153" t="s">
        <v>145</v>
      </c>
      <c r="N11" s="153"/>
    </row>
    <row r="12" spans="1:14" x14ac:dyDescent="0.35">
      <c r="A12" s="11">
        <v>1</v>
      </c>
      <c r="B12" s="4">
        <f t="shared" si="0"/>
        <v>0</v>
      </c>
      <c r="C12" s="4">
        <f t="shared" si="1"/>
        <v>3.8910505836575876E-3</v>
      </c>
      <c r="D12" s="4">
        <f t="shared" si="2"/>
        <v>0</v>
      </c>
      <c r="E12" s="4">
        <f t="shared" si="3"/>
        <v>6.6928509242848554E-3</v>
      </c>
      <c r="F12" s="15">
        <f t="shared" si="4"/>
        <v>2.2794180883612344E-2</v>
      </c>
      <c r="G12" s="4">
        <f t="shared" si="5"/>
        <v>0</v>
      </c>
      <c r="H12" s="12">
        <f t="shared" si="6"/>
        <v>2.2794180883612344E-2</v>
      </c>
      <c r="J12" s="169" t="s">
        <v>146</v>
      </c>
      <c r="K12" s="170"/>
      <c r="M12" s="11" t="s">
        <v>147</v>
      </c>
      <c r="N12" s="11">
        <f>MIN(N6:N7)</f>
        <v>0.42857142857142855</v>
      </c>
    </row>
    <row r="13" spans="1:14" x14ac:dyDescent="0.35">
      <c r="A13" s="11">
        <v>1.1000000000000001</v>
      </c>
      <c r="B13" s="4">
        <f t="shared" si="0"/>
        <v>0</v>
      </c>
      <c r="C13" s="4">
        <f t="shared" si="1"/>
        <v>4.3012152543698313E-3</v>
      </c>
      <c r="D13" s="4">
        <f t="shared" si="2"/>
        <v>0</v>
      </c>
      <c r="E13" s="4">
        <f t="shared" si="3"/>
        <v>7.3915413442819707E-3</v>
      </c>
      <c r="F13" s="15">
        <f t="shared" si="4"/>
        <v>2.4408776957271911E-2</v>
      </c>
      <c r="G13" s="4">
        <f t="shared" si="5"/>
        <v>0</v>
      </c>
      <c r="H13" s="12">
        <f t="shared" si="6"/>
        <v>2.4408776957271911E-2</v>
      </c>
      <c r="J13" s="4" t="s">
        <v>9</v>
      </c>
      <c r="K13" s="4">
        <v>4</v>
      </c>
      <c r="M13" s="11" t="s">
        <v>148</v>
      </c>
      <c r="N13" s="11">
        <f>MIN(N8:N9)</f>
        <v>0.33333333333333331</v>
      </c>
    </row>
    <row r="14" spans="1:14" x14ac:dyDescent="0.35">
      <c r="A14" s="11">
        <v>1.2</v>
      </c>
      <c r="B14" s="4">
        <f t="shared" si="0"/>
        <v>0</v>
      </c>
      <c r="C14" s="4">
        <f t="shared" si="1"/>
        <v>4.7604797522440697E-3</v>
      </c>
      <c r="D14" s="4">
        <f t="shared" si="2"/>
        <v>0</v>
      </c>
      <c r="E14" s="4">
        <f t="shared" si="3"/>
        <v>8.1625711531598966E-3</v>
      </c>
      <c r="F14" s="15">
        <f t="shared" si="4"/>
        <v>2.6121409853918223E-2</v>
      </c>
      <c r="G14" s="4">
        <f t="shared" si="5"/>
        <v>0</v>
      </c>
      <c r="H14" s="12">
        <f t="shared" si="6"/>
        <v>2.6121409853918223E-2</v>
      </c>
      <c r="J14" s="4" t="s">
        <v>10</v>
      </c>
      <c r="K14" s="4">
        <v>7</v>
      </c>
    </row>
    <row r="15" spans="1:14" x14ac:dyDescent="0.35">
      <c r="A15" s="11">
        <v>1.3</v>
      </c>
      <c r="B15" s="4">
        <f t="shared" si="0"/>
        <v>0</v>
      </c>
      <c r="C15" s="4">
        <f t="shared" si="1"/>
        <v>5.2754192435996812E-3</v>
      </c>
      <c r="D15" s="4">
        <f t="shared" si="2"/>
        <v>0</v>
      </c>
      <c r="E15" s="4">
        <f t="shared" si="3"/>
        <v>9.0132986528478221E-3</v>
      </c>
      <c r="F15" s="15">
        <f t="shared" si="4"/>
        <v>2.7936743088624476E-2</v>
      </c>
      <c r="G15" s="4">
        <f t="shared" si="5"/>
        <v>0</v>
      </c>
      <c r="H15" s="12">
        <f t="shared" si="6"/>
        <v>2.7936743088624476E-2</v>
      </c>
      <c r="J15" s="4" t="s">
        <v>11</v>
      </c>
      <c r="K15" s="4">
        <v>10</v>
      </c>
      <c r="M15" s="168" t="s">
        <v>149</v>
      </c>
      <c r="N15" s="168"/>
    </row>
    <row r="16" spans="1:14" x14ac:dyDescent="0.35">
      <c r="A16" s="11">
        <v>1.4</v>
      </c>
      <c r="B16" s="4">
        <f t="shared" si="0"/>
        <v>0</v>
      </c>
      <c r="C16" s="4">
        <f t="shared" si="1"/>
        <v>5.8535798275806536E-3</v>
      </c>
      <c r="D16" s="4">
        <f t="shared" si="2"/>
        <v>0</v>
      </c>
      <c r="E16" s="4">
        <f t="shared" si="3"/>
        <v>9.9518018669043241E-3</v>
      </c>
      <c r="F16" s="15">
        <f t="shared" si="4"/>
        <v>2.9859566641115533E-2</v>
      </c>
      <c r="G16" s="4">
        <f t="shared" si="5"/>
        <v>0</v>
      </c>
      <c r="H16" s="12">
        <f t="shared" si="6"/>
        <v>2.9859566641115533E-2</v>
      </c>
      <c r="M16" s="12" t="s">
        <v>150</v>
      </c>
      <c r="N16" s="12">
        <f>A202</f>
        <v>20</v>
      </c>
    </row>
    <row r="17" spans="1:14" x14ac:dyDescent="0.35">
      <c r="A17" s="11">
        <v>1.5</v>
      </c>
      <c r="B17" s="4">
        <f t="shared" si="0"/>
        <v>0</v>
      </c>
      <c r="C17" s="4">
        <f t="shared" si="1"/>
        <v>6.5036342017956725E-3</v>
      </c>
      <c r="D17" s="4">
        <f t="shared" si="2"/>
        <v>0</v>
      </c>
      <c r="E17" s="4">
        <f t="shared" si="3"/>
        <v>1.098694263059318E-2</v>
      </c>
      <c r="F17" s="15">
        <f t="shared" si="4"/>
        <v>3.1894793362157101E-2</v>
      </c>
      <c r="G17" s="4">
        <f t="shared" si="5"/>
        <v>0</v>
      </c>
      <c r="H17" s="12">
        <f t="shared" si="6"/>
        <v>3.1894793362157101E-2</v>
      </c>
      <c r="J17" s="166" t="s">
        <v>151</v>
      </c>
      <c r="K17" s="167"/>
      <c r="M17" s="12" t="s">
        <v>152</v>
      </c>
      <c r="N17" s="12">
        <f>A2</f>
        <v>0</v>
      </c>
    </row>
    <row r="18" spans="1:14" x14ac:dyDescent="0.35">
      <c r="A18" s="11">
        <v>1.6</v>
      </c>
      <c r="B18" s="4">
        <f t="shared" si="0"/>
        <v>0</v>
      </c>
      <c r="C18" s="4">
        <f t="shared" si="1"/>
        <v>7.235563907879273E-3</v>
      </c>
      <c r="D18" s="4">
        <f t="shared" si="2"/>
        <v>0</v>
      </c>
      <c r="E18" s="4">
        <f t="shared" si="3"/>
        <v>1.2128434984274237E-2</v>
      </c>
      <c r="F18" s="15">
        <f t="shared" si="4"/>
        <v>3.4047454734599331E-2</v>
      </c>
      <c r="G18" s="4">
        <f t="shared" si="5"/>
        <v>0</v>
      </c>
      <c r="H18" s="12">
        <f t="shared" si="6"/>
        <v>3.4047454734599331E-2</v>
      </c>
      <c r="J18" s="4" t="s">
        <v>9</v>
      </c>
      <c r="K18" s="4">
        <v>1</v>
      </c>
      <c r="M18" s="12" t="s">
        <v>153</v>
      </c>
      <c r="N18" s="12">
        <v>1</v>
      </c>
    </row>
    <row r="19" spans="1:14" x14ac:dyDescent="0.35">
      <c r="A19" s="11">
        <v>1.7</v>
      </c>
      <c r="B19" s="4">
        <f t="shared" si="0"/>
        <v>0</v>
      </c>
      <c r="C19" s="4">
        <f t="shared" si="1"/>
        <v>8.0608728553292312E-3</v>
      </c>
      <c r="D19" s="4">
        <f t="shared" si="2"/>
        <v>0</v>
      </c>
      <c r="E19" s="4">
        <f t="shared" si="3"/>
        <v>1.3386917827664779E-2</v>
      </c>
      <c r="F19" s="15">
        <f t="shared" si="4"/>
        <v>3.6322695961098231E-2</v>
      </c>
      <c r="G19" s="4">
        <f t="shared" si="5"/>
        <v>0</v>
      </c>
      <c r="H19" s="12">
        <f t="shared" si="6"/>
        <v>3.6322695961098231E-2</v>
      </c>
      <c r="J19" s="4" t="s">
        <v>11</v>
      </c>
      <c r="K19" s="4">
        <v>6</v>
      </c>
      <c r="M19" s="12" t="s">
        <v>154</v>
      </c>
      <c r="N19" s="12">
        <v>0</v>
      </c>
    </row>
    <row r="20" spans="1:14" x14ac:dyDescent="0.35">
      <c r="A20" s="11">
        <v>1.8</v>
      </c>
      <c r="B20" s="4">
        <f t="shared" si="0"/>
        <v>0</v>
      </c>
      <c r="C20" s="4">
        <f t="shared" si="1"/>
        <v>8.9928376379164576E-3</v>
      </c>
      <c r="D20" s="4">
        <f t="shared" si="2"/>
        <v>0</v>
      </c>
      <c r="E20" s="4">
        <f t="shared" si="3"/>
        <v>1.4774031693273055E-2</v>
      </c>
      <c r="F20" s="15">
        <f t="shared" si="4"/>
        <v>3.8725770351664364E-2</v>
      </c>
      <c r="G20" s="4">
        <f t="shared" si="5"/>
        <v>0</v>
      </c>
      <c r="H20" s="12">
        <f t="shared" si="6"/>
        <v>3.8725770351664364E-2</v>
      </c>
    </row>
    <row r="21" spans="1:14" x14ac:dyDescent="0.35">
      <c r="A21" s="11">
        <v>1.9</v>
      </c>
      <c r="B21" s="4">
        <f t="shared" si="0"/>
        <v>0</v>
      </c>
      <c r="C21" s="4">
        <f t="shared" si="1"/>
        <v>1.0046801094269945E-2</v>
      </c>
      <c r="D21" s="4">
        <f t="shared" si="2"/>
        <v>0</v>
      </c>
      <c r="E21" s="4">
        <f t="shared" si="3"/>
        <v>1.6302499371440946E-2</v>
      </c>
      <c r="F21" s="15">
        <f t="shared" si="4"/>
        <v>4.1262032985531993E-2</v>
      </c>
      <c r="G21" s="4">
        <f t="shared" si="5"/>
        <v>0</v>
      </c>
      <c r="H21" s="12">
        <f t="shared" si="6"/>
        <v>4.1262032985531993E-2</v>
      </c>
      <c r="J21" s="166" t="s">
        <v>155</v>
      </c>
      <c r="K21" s="167"/>
    </row>
    <row r="22" spans="1:14" x14ac:dyDescent="0.35">
      <c r="A22" s="11">
        <v>2</v>
      </c>
      <c r="B22" s="4">
        <f t="shared" si="0"/>
        <v>0</v>
      </c>
      <c r="C22" s="4">
        <f t="shared" si="1"/>
        <v>1.1240516628798644E-2</v>
      </c>
      <c r="D22" s="4">
        <f t="shared" si="2"/>
        <v>0</v>
      </c>
      <c r="E22" s="4">
        <f t="shared" si="3"/>
        <v>1.7986209962091559E-2</v>
      </c>
      <c r="F22" s="15">
        <f t="shared" si="4"/>
        <v>4.393693362340742E-2</v>
      </c>
      <c r="G22" s="4">
        <f t="shared" si="5"/>
        <v>0</v>
      </c>
      <c r="H22" s="12">
        <f t="shared" si="6"/>
        <v>4.393693362340742E-2</v>
      </c>
      <c r="J22" s="4" t="s">
        <v>15</v>
      </c>
      <c r="K22" s="4">
        <v>12</v>
      </c>
    </row>
    <row r="23" spans="1:14" x14ac:dyDescent="0.35">
      <c r="A23" s="11">
        <v>2.1</v>
      </c>
      <c r="B23" s="4">
        <f t="shared" si="0"/>
        <v>1.4285714285714299E-2</v>
      </c>
      <c r="C23" s="4">
        <f t="shared" si="1"/>
        <v>1.2594551999530714E-2</v>
      </c>
      <c r="D23" s="4">
        <f t="shared" si="2"/>
        <v>0</v>
      </c>
      <c r="E23" s="4">
        <f t="shared" si="3"/>
        <v>1.984030573407751E-2</v>
      </c>
      <c r="F23" s="15">
        <f t="shared" si="4"/>
        <v>4.6756008847947915E-2</v>
      </c>
      <c r="G23" s="4">
        <f t="shared" si="5"/>
        <v>0</v>
      </c>
      <c r="H23" s="12">
        <f t="shared" si="6"/>
        <v>4.6756008847947915E-2</v>
      </c>
      <c r="J23" s="4" t="s">
        <v>16</v>
      </c>
      <c r="K23" s="4">
        <v>4</v>
      </c>
    </row>
    <row r="24" spans="1:14" x14ac:dyDescent="0.35">
      <c r="A24" s="11">
        <v>2.2000000000000002</v>
      </c>
      <c r="B24" s="4">
        <f t="shared" si="0"/>
        <v>2.8571428571428598E-2</v>
      </c>
      <c r="C24" s="4">
        <f t="shared" si="1"/>
        <v>1.4132762581791847E-2</v>
      </c>
      <c r="D24" s="4">
        <f t="shared" si="2"/>
        <v>0</v>
      </c>
      <c r="E24" s="4">
        <f t="shared" si="3"/>
        <v>2.1881270936130476E-2</v>
      </c>
      <c r="F24" s="15">
        <f t="shared" si="4"/>
        <v>4.9724873412349581E-2</v>
      </c>
      <c r="G24" s="4">
        <f t="shared" si="5"/>
        <v>0</v>
      </c>
      <c r="H24" s="12">
        <f t="shared" si="6"/>
        <v>4.9724873412349581E-2</v>
      </c>
    </row>
    <row r="25" spans="1:14" x14ac:dyDescent="0.35">
      <c r="A25" s="11">
        <v>2.2999999999999998</v>
      </c>
      <c r="B25" s="4">
        <f t="shared" si="0"/>
        <v>4.285714285714283E-2</v>
      </c>
      <c r="C25" s="4">
        <f t="shared" si="1"/>
        <v>1.5882845496498613E-2</v>
      </c>
      <c r="D25" s="4">
        <f t="shared" si="2"/>
        <v>0</v>
      </c>
      <c r="E25" s="4">
        <f t="shared" si="3"/>
        <v>2.4127021417669196E-2</v>
      </c>
      <c r="F25" s="15">
        <f t="shared" si="4"/>
        <v>5.2849210779185189E-2</v>
      </c>
      <c r="G25" s="4">
        <f t="shared" si="5"/>
        <v>0</v>
      </c>
      <c r="H25" s="12">
        <f t="shared" si="6"/>
        <v>5.2849210779185189E-2</v>
      </c>
      <c r="J25" s="166" t="s">
        <v>156</v>
      </c>
      <c r="K25" s="167"/>
    </row>
    <row r="26" spans="1:14" x14ac:dyDescent="0.35">
      <c r="A26" s="11">
        <v>2.4</v>
      </c>
      <c r="B26" s="4">
        <f t="shared" si="0"/>
        <v>5.7142857142857127E-2</v>
      </c>
      <c r="C26" s="4">
        <f t="shared" si="1"/>
        <v>1.7876987382551952E-2</v>
      </c>
      <c r="D26" s="4">
        <f t="shared" si="2"/>
        <v>0</v>
      </c>
      <c r="E26" s="4">
        <f t="shared" si="3"/>
        <v>2.6596993576865856E-2</v>
      </c>
      <c r="F26" s="15">
        <f t="shared" si="4"/>
        <v>5.6134762834133725E-2</v>
      </c>
      <c r="G26" s="4">
        <f t="shared" si="5"/>
        <v>0</v>
      </c>
      <c r="H26" s="12">
        <f t="shared" si="6"/>
        <v>5.6134762834133725E-2</v>
      </c>
      <c r="J26" s="4" t="s">
        <v>9</v>
      </c>
      <c r="K26" s="4">
        <v>5</v>
      </c>
    </row>
    <row r="27" spans="1:14" x14ac:dyDescent="0.35">
      <c r="A27" s="11">
        <v>2.5</v>
      </c>
      <c r="B27" s="4">
        <f t="shared" si="0"/>
        <v>7.1428571428571425E-2</v>
      </c>
      <c r="C27" s="4">
        <f t="shared" si="1"/>
        <v>2.0152619878265499E-2</v>
      </c>
      <c r="D27" s="4">
        <f t="shared" si="2"/>
        <v>0</v>
      </c>
      <c r="E27" s="4">
        <f t="shared" si="3"/>
        <v>2.9312230751356319E-2</v>
      </c>
      <c r="F27" s="15">
        <f t="shared" si="4"/>
        <v>5.9587318761986086E-2</v>
      </c>
      <c r="G27" s="4">
        <f t="shared" si="5"/>
        <v>0</v>
      </c>
      <c r="H27" s="12">
        <f t="shared" si="6"/>
        <v>5.9587318761986086E-2</v>
      </c>
      <c r="J27" s="4" t="s">
        <v>11</v>
      </c>
      <c r="K27" s="4">
        <v>15</v>
      </c>
    </row>
    <row r="28" spans="1:14" x14ac:dyDescent="0.35">
      <c r="A28" s="11">
        <v>2.6</v>
      </c>
      <c r="B28" s="4">
        <f t="shared" si="0"/>
        <v>8.5714285714285729E-2</v>
      </c>
      <c r="C28" s="4">
        <f t="shared" si="1"/>
        <v>2.2753297866633299E-2</v>
      </c>
      <c r="D28" s="4">
        <f t="shared" si="2"/>
        <v>0</v>
      </c>
      <c r="E28" s="4">
        <f t="shared" si="3"/>
        <v>3.2295464698450516E-2</v>
      </c>
      <c r="F28" s="15">
        <f t="shared" si="4"/>
        <v>6.3212703075288826E-2</v>
      </c>
      <c r="G28" s="4">
        <f t="shared" si="5"/>
        <v>0</v>
      </c>
      <c r="H28" s="12">
        <f t="shared" si="6"/>
        <v>6.3212703075288826E-2</v>
      </c>
      <c r="J28" s="4" t="s">
        <v>10</v>
      </c>
      <c r="K28" s="4">
        <f>(K26+K27)/2</f>
        <v>10</v>
      </c>
    </row>
    <row r="29" spans="1:14" x14ac:dyDescent="0.35">
      <c r="A29" s="11">
        <v>2.7</v>
      </c>
      <c r="B29" s="4">
        <f t="shared" si="0"/>
        <v>0.10000000000000002</v>
      </c>
      <c r="C29" s="4">
        <f t="shared" si="1"/>
        <v>2.5729715933966633E-2</v>
      </c>
      <c r="D29" s="4">
        <f t="shared" si="2"/>
        <v>0</v>
      </c>
      <c r="E29" s="4">
        <f t="shared" si="3"/>
        <v>3.5571189272636181E-2</v>
      </c>
      <c r="F29" s="15">
        <f t="shared" si="4"/>
        <v>6.7016762789207263E-2</v>
      </c>
      <c r="G29" s="4">
        <f t="shared" si="5"/>
        <v>0</v>
      </c>
      <c r="H29" s="12">
        <f t="shared" si="6"/>
        <v>6.7016762789207263E-2</v>
      </c>
    </row>
    <row r="30" spans="1:14" x14ac:dyDescent="0.35">
      <c r="A30" s="11">
        <v>2.8</v>
      </c>
      <c r="B30" s="4">
        <f t="shared" si="0"/>
        <v>0.11428571428571425</v>
      </c>
      <c r="C30" s="4">
        <f t="shared" si="1"/>
        <v>2.9140877833621948E-2</v>
      </c>
      <c r="D30" s="4">
        <f t="shared" si="2"/>
        <v>0</v>
      </c>
      <c r="E30" s="4">
        <f t="shared" si="3"/>
        <v>3.9165722796764356E-2</v>
      </c>
      <c r="F30" s="15">
        <f t="shared" si="4"/>
        <v>7.1005353739637012E-2</v>
      </c>
      <c r="G30" s="4">
        <f t="shared" si="5"/>
        <v>0</v>
      </c>
      <c r="H30" s="12">
        <f t="shared" si="6"/>
        <v>7.1005353739637012E-2</v>
      </c>
    </row>
    <row r="31" spans="1:14" x14ac:dyDescent="0.35">
      <c r="A31" s="11">
        <v>2.9</v>
      </c>
      <c r="B31" s="4">
        <f t="shared" si="0"/>
        <v>0.12857142857142856</v>
      </c>
      <c r="C31" s="4">
        <f t="shared" si="1"/>
        <v>3.3055431355195473E-2</v>
      </c>
      <c r="D31" s="4">
        <f t="shared" si="2"/>
        <v>0</v>
      </c>
      <c r="E31" s="4">
        <f t="shared" si="3"/>
        <v>4.3107254941086116E-2</v>
      </c>
      <c r="F31" s="15">
        <f t="shared" si="4"/>
        <v>7.5184326045271171E-2</v>
      </c>
      <c r="G31" s="4">
        <f t="shared" si="5"/>
        <v>0</v>
      </c>
      <c r="H31" s="12">
        <f t="shared" si="6"/>
        <v>7.5184326045271171E-2</v>
      </c>
    </row>
    <row r="32" spans="1:14" x14ac:dyDescent="0.35">
      <c r="A32" s="11">
        <v>3</v>
      </c>
      <c r="B32" s="4">
        <f t="shared" si="0"/>
        <v>0.14285714285714285</v>
      </c>
      <c r="C32" s="4">
        <f t="shared" si="1"/>
        <v>3.7553175883819859E-2</v>
      </c>
      <c r="D32" s="4">
        <f t="shared" si="2"/>
        <v>0</v>
      </c>
      <c r="E32" s="4">
        <f t="shared" si="3"/>
        <v>4.7425873177566781E-2</v>
      </c>
      <c r="F32" s="15">
        <f t="shared" si="4"/>
        <v>7.9559508718227687E-2</v>
      </c>
      <c r="G32" s="4">
        <f t="shared" si="5"/>
        <v>0</v>
      </c>
      <c r="H32" s="12">
        <f t="shared" si="6"/>
        <v>7.9559508718227687E-2</v>
      </c>
    </row>
    <row r="33" spans="1:8" x14ac:dyDescent="0.35">
      <c r="A33" s="11">
        <v>3.1</v>
      </c>
      <c r="B33" s="4">
        <f t="shared" si="0"/>
        <v>0.15714285714285717</v>
      </c>
      <c r="C33" s="4">
        <f t="shared" si="1"/>
        <v>4.2726740685403476E-2</v>
      </c>
      <c r="D33" s="4">
        <f t="shared" si="2"/>
        <v>0</v>
      </c>
      <c r="E33" s="4">
        <f t="shared" si="3"/>
        <v>5.2153563078417738E-2</v>
      </c>
      <c r="F33" s="15">
        <f t="shared" si="4"/>
        <v>8.4136693431947907E-2</v>
      </c>
      <c r="G33" s="4">
        <f t="shared" si="5"/>
        <v>0</v>
      </c>
      <c r="H33" s="12">
        <f t="shared" si="6"/>
        <v>8.4136693431947907E-2</v>
      </c>
    </row>
    <row r="34" spans="1:8" x14ac:dyDescent="0.35">
      <c r="A34" s="11">
        <v>3.2</v>
      </c>
      <c r="B34" s="4">
        <f t="shared" si="0"/>
        <v>0.17142857142857146</v>
      </c>
      <c r="C34" s="4">
        <f t="shared" si="1"/>
        <v>4.8683416619404903E-2</v>
      </c>
      <c r="D34" s="4">
        <f t="shared" si="2"/>
        <v>0</v>
      </c>
      <c r="E34" s="4">
        <f t="shared" si="3"/>
        <v>5.7324175898868755E-2</v>
      </c>
      <c r="F34" s="15">
        <f t="shared" si="4"/>
        <v>8.8921617459386301E-2</v>
      </c>
      <c r="G34" s="4">
        <f t="shared" si="5"/>
        <v>0</v>
      </c>
      <c r="H34" s="12">
        <f t="shared" si="6"/>
        <v>8.8921617459386301E-2</v>
      </c>
    </row>
    <row r="35" spans="1:8" x14ac:dyDescent="0.35">
      <c r="A35" s="11">
        <v>3.3</v>
      </c>
      <c r="B35" s="4">
        <f t="shared" si="0"/>
        <v>0.18571428571428569</v>
      </c>
      <c r="C35" s="4">
        <f t="shared" si="1"/>
        <v>5.5547099935786957E-2</v>
      </c>
      <c r="D35" s="4">
        <f t="shared" si="2"/>
        <v>0</v>
      </c>
      <c r="E35" s="4">
        <f t="shared" si="3"/>
        <v>6.2973356056996485E-2</v>
      </c>
      <c r="F35" s="15">
        <f t="shared" si="4"/>
        <v>9.3919945799004464E-2</v>
      </c>
      <c r="G35" s="4">
        <f t="shared" si="5"/>
        <v>0</v>
      </c>
      <c r="H35" s="12">
        <f t="shared" si="6"/>
        <v>9.3919945799004464E-2</v>
      </c>
    </row>
    <row r="36" spans="1:8" x14ac:dyDescent="0.35">
      <c r="A36" s="11">
        <v>3.4</v>
      </c>
      <c r="B36" s="4">
        <f t="shared" si="0"/>
        <v>0.19999999999999998</v>
      </c>
      <c r="C36" s="4">
        <f t="shared" si="1"/>
        <v>6.3460270662014331E-2</v>
      </c>
      <c r="D36" s="4">
        <f t="shared" si="2"/>
        <v>0</v>
      </c>
      <c r="E36" s="4">
        <f t="shared" si="3"/>
        <v>6.9138420343346815E-2</v>
      </c>
      <c r="F36" s="15">
        <f t="shared" si="4"/>
        <v>9.9137252510747384E-2</v>
      </c>
      <c r="G36" s="4">
        <f t="shared" si="5"/>
        <v>0</v>
      </c>
      <c r="H36" s="12">
        <f t="shared" si="6"/>
        <v>9.9137252510747384E-2</v>
      </c>
    </row>
    <row r="37" spans="1:8" x14ac:dyDescent="0.35">
      <c r="A37" s="11">
        <v>3.5</v>
      </c>
      <c r="B37" s="4">
        <f t="shared" si="0"/>
        <v>0.21428571428571427</v>
      </c>
      <c r="C37" s="4">
        <f t="shared" si="1"/>
        <v>7.2585875671336619E-2</v>
      </c>
      <c r="D37" s="4">
        <f t="shared" si="2"/>
        <v>0</v>
      </c>
      <c r="E37" s="4">
        <f t="shared" si="3"/>
        <v>7.5858180021243546E-2</v>
      </c>
      <c r="F37" s="15">
        <f t="shared" si="4"/>
        <v>0.10457900128900145</v>
      </c>
      <c r="G37" s="4">
        <f t="shared" si="5"/>
        <v>0</v>
      </c>
      <c r="H37" s="12">
        <f t="shared" si="6"/>
        <v>0.10457900128900145</v>
      </c>
    </row>
    <row r="38" spans="1:8" x14ac:dyDescent="0.35">
      <c r="A38" s="11">
        <v>3.6</v>
      </c>
      <c r="B38" s="4">
        <f t="shared" si="0"/>
        <v>0.22857142857142859</v>
      </c>
      <c r="C38" s="4">
        <f t="shared" si="1"/>
        <v>8.3108913166121193E-2</v>
      </c>
      <c r="D38" s="4">
        <f t="shared" si="2"/>
        <v>0</v>
      </c>
      <c r="E38" s="4">
        <f t="shared" si="3"/>
        <v>8.317269649392238E-2</v>
      </c>
      <c r="F38" s="15">
        <f t="shared" si="4"/>
        <v>0.11025052530448522</v>
      </c>
      <c r="G38" s="4">
        <f t="shared" si="5"/>
        <v>0</v>
      </c>
      <c r="H38" s="12">
        <f t="shared" si="6"/>
        <v>0.11025052530448522</v>
      </c>
    </row>
    <row r="39" spans="1:8" x14ac:dyDescent="0.35">
      <c r="A39" s="11">
        <v>3.7</v>
      </c>
      <c r="B39" s="4">
        <f t="shared" si="0"/>
        <v>0.24285714285714288</v>
      </c>
      <c r="C39" s="4">
        <f t="shared" si="1"/>
        <v>9.5237416505198944E-2</v>
      </c>
      <c r="D39" s="4">
        <f t="shared" si="2"/>
        <v>0</v>
      </c>
      <c r="E39" s="4">
        <f t="shared" si="3"/>
        <v>9.112296101485616E-2</v>
      </c>
      <c r="F39" s="15">
        <f t="shared" si="4"/>
        <v>0.11615700635209683</v>
      </c>
      <c r="G39" s="4">
        <f t="shared" si="5"/>
        <v>0</v>
      </c>
      <c r="H39" s="12">
        <f t="shared" si="6"/>
        <v>0.11615700635209683</v>
      </c>
    </row>
    <row r="40" spans="1:8" x14ac:dyDescent="0.35">
      <c r="A40" s="11">
        <v>3.8</v>
      </c>
      <c r="B40" s="4">
        <f t="shared" si="0"/>
        <v>0.25714285714285712</v>
      </c>
      <c r="C40" s="4">
        <f t="shared" si="1"/>
        <v>0.1092024082044529</v>
      </c>
      <c r="D40" s="4">
        <f t="shared" si="2"/>
        <v>0</v>
      </c>
      <c r="E40" s="4">
        <f t="shared" si="3"/>
        <v>9.9750489119685135E-2</v>
      </c>
      <c r="F40" s="15">
        <f t="shared" si="4"/>
        <v>0.12230345334690061</v>
      </c>
      <c r="G40" s="4">
        <f t="shared" si="5"/>
        <v>0</v>
      </c>
      <c r="H40" s="12">
        <f t="shared" si="6"/>
        <v>0.12230345334690061</v>
      </c>
    </row>
    <row r="41" spans="1:8" x14ac:dyDescent="0.35">
      <c r="A41" s="11">
        <v>3.9</v>
      </c>
      <c r="B41" s="4">
        <f t="shared" si="0"/>
        <v>0.27142857142857141</v>
      </c>
      <c r="C41" s="4">
        <f t="shared" si="1"/>
        <v>0.12525624107258221</v>
      </c>
      <c r="D41" s="4">
        <f t="shared" si="2"/>
        <v>0</v>
      </c>
      <c r="E41" s="4">
        <f t="shared" si="3"/>
        <v>0.10909682119561293</v>
      </c>
      <c r="F41" s="15">
        <f t="shared" si="4"/>
        <v>0.12869468021566227</v>
      </c>
      <c r="G41" s="4">
        <f t="shared" si="5"/>
        <v>0</v>
      </c>
      <c r="H41" s="12">
        <f t="shared" si="6"/>
        <v>0.12869468021566227</v>
      </c>
    </row>
    <row r="42" spans="1:8" x14ac:dyDescent="0.35">
      <c r="A42" s="11">
        <v>4</v>
      </c>
      <c r="B42" s="4">
        <f t="shared" si="0"/>
        <v>0.2857142857142857</v>
      </c>
      <c r="C42" s="4">
        <f t="shared" si="1"/>
        <v>0.14366857315728437</v>
      </c>
      <c r="D42" s="4">
        <f t="shared" si="2"/>
        <v>0</v>
      </c>
      <c r="E42" s="4">
        <f t="shared" si="3"/>
        <v>0.11920292202211755</v>
      </c>
      <c r="F42" s="15">
        <f t="shared" si="4"/>
        <v>0.1353352832366127</v>
      </c>
      <c r="G42" s="4">
        <f t="shared" si="5"/>
        <v>0</v>
      </c>
      <c r="H42" s="12">
        <f t="shared" si="6"/>
        <v>0.1353352832366127</v>
      </c>
    </row>
    <row r="43" spans="1:8" x14ac:dyDescent="0.35">
      <c r="A43" s="11">
        <v>4.0999999999999996</v>
      </c>
      <c r="B43" s="4">
        <f t="shared" si="0"/>
        <v>0.29999999999999993</v>
      </c>
      <c r="C43" s="4">
        <f t="shared" si="1"/>
        <v>0.16471906210910711</v>
      </c>
      <c r="D43" s="4">
        <f t="shared" si="2"/>
        <v>3.3333333333333215E-2</v>
      </c>
      <c r="E43" s="4">
        <f t="shared" si="3"/>
        <v>0.1301084743629978</v>
      </c>
      <c r="F43" s="15">
        <f t="shared" si="4"/>
        <v>0.14222961788539534</v>
      </c>
      <c r="G43" s="4">
        <f t="shared" si="5"/>
        <v>0</v>
      </c>
      <c r="H43" s="12">
        <f t="shared" si="6"/>
        <v>0.14222961788539534</v>
      </c>
    </row>
    <row r="44" spans="1:8" x14ac:dyDescent="0.35">
      <c r="A44" s="11">
        <v>4.2</v>
      </c>
      <c r="B44" s="4">
        <f t="shared" si="0"/>
        <v>0.31428571428571433</v>
      </c>
      <c r="C44" s="4">
        <f t="shared" si="1"/>
        <v>0.18868576170600429</v>
      </c>
      <c r="D44" s="4">
        <f t="shared" si="2"/>
        <v>6.6666666666666721E-2</v>
      </c>
      <c r="E44" s="4">
        <f t="shared" si="3"/>
        <v>0.14185106490048782</v>
      </c>
      <c r="F44" s="15">
        <f t="shared" si="4"/>
        <v>0.14938177525041804</v>
      </c>
      <c r="G44" s="4">
        <f t="shared" si="5"/>
        <v>0</v>
      </c>
      <c r="H44" s="12">
        <f t="shared" si="6"/>
        <v>0.14938177525041804</v>
      </c>
    </row>
    <row r="45" spans="1:8" x14ac:dyDescent="0.35">
      <c r="A45" s="11">
        <v>4.3</v>
      </c>
      <c r="B45" s="4">
        <f t="shared" si="0"/>
        <v>0.32857142857142857</v>
      </c>
      <c r="C45" s="4">
        <f t="shared" si="1"/>
        <v>0.21582823848485008</v>
      </c>
      <c r="D45" s="4">
        <f t="shared" si="2"/>
        <v>9.9999999999999936E-2</v>
      </c>
      <c r="E45" s="4">
        <f t="shared" si="3"/>
        <v>0.15446526508353467</v>
      </c>
      <c r="F45" s="15">
        <f t="shared" si="4"/>
        <v>0.15679555808603968</v>
      </c>
      <c r="G45" s="4">
        <f t="shared" si="5"/>
        <v>0</v>
      </c>
      <c r="H45" s="12">
        <f t="shared" si="6"/>
        <v>0.15679555808603968</v>
      </c>
    </row>
    <row r="46" spans="1:8" x14ac:dyDescent="0.35">
      <c r="A46" s="11">
        <v>4.4000000000000004</v>
      </c>
      <c r="B46" s="4">
        <f t="shared" si="0"/>
        <v>0.34285714285714292</v>
      </c>
      <c r="C46" s="4">
        <f t="shared" si="1"/>
        <v>0.24636471236194643</v>
      </c>
      <c r="D46" s="4">
        <f t="shared" si="2"/>
        <v>0.13333333333333344</v>
      </c>
      <c r="E46" s="4">
        <f t="shared" si="3"/>
        <v>0.16798161486607557</v>
      </c>
      <c r="F46" s="15">
        <f t="shared" si="4"/>
        <v>0.1644744565771549</v>
      </c>
      <c r="G46" s="4">
        <f t="shared" si="5"/>
        <v>0</v>
      </c>
      <c r="H46" s="12">
        <f t="shared" si="6"/>
        <v>0.1644744565771549</v>
      </c>
    </row>
    <row r="47" spans="1:8" x14ac:dyDescent="0.35">
      <c r="A47" s="11">
        <v>4.5</v>
      </c>
      <c r="B47" s="4">
        <f t="shared" si="0"/>
        <v>0.35714285714285715</v>
      </c>
      <c r="C47" s="4">
        <f t="shared" si="1"/>
        <v>0.28044319450256172</v>
      </c>
      <c r="D47" s="4">
        <f t="shared" si="2"/>
        <v>0.16666666666666666</v>
      </c>
      <c r="E47" s="4">
        <f t="shared" si="3"/>
        <v>0.18242552380635635</v>
      </c>
      <c r="F47" s="15">
        <f t="shared" si="4"/>
        <v>0.17242162389375282</v>
      </c>
      <c r="G47" s="4">
        <f t="shared" si="5"/>
        <v>0</v>
      </c>
      <c r="H47" s="12">
        <f t="shared" si="6"/>
        <v>0.17242162389375282</v>
      </c>
    </row>
    <row r="48" spans="1:8" x14ac:dyDescent="0.35">
      <c r="A48" s="11">
        <v>4.5999999999999996</v>
      </c>
      <c r="B48" s="4">
        <f t="shared" si="0"/>
        <v>0.37142857142857139</v>
      </c>
      <c r="C48" s="4">
        <f t="shared" si="1"/>
        <v>0.31810776168273724</v>
      </c>
      <c r="D48" s="4">
        <f t="shared" si="2"/>
        <v>0.19999999999999987</v>
      </c>
      <c r="E48" s="4">
        <f t="shared" si="3"/>
        <v>0.1978161114414182</v>
      </c>
      <c r="F48" s="15">
        <f t="shared" si="4"/>
        <v>0.18063985161889395</v>
      </c>
      <c r="G48" s="4">
        <f t="shared" si="5"/>
        <v>0</v>
      </c>
      <c r="H48" s="12">
        <f t="shared" si="6"/>
        <v>0.18063985161889395</v>
      </c>
    </row>
    <row r="49" spans="1:8" x14ac:dyDescent="0.35">
      <c r="A49" s="11">
        <v>4.7</v>
      </c>
      <c r="B49" s="4">
        <f t="shared" si="0"/>
        <v>0.38571428571428573</v>
      </c>
      <c r="C49" s="4">
        <f t="shared" si="1"/>
        <v>0.35926278658182265</v>
      </c>
      <c r="D49" s="4">
        <f t="shared" si="2"/>
        <v>0.23333333333333339</v>
      </c>
      <c r="E49" s="4">
        <f t="shared" si="3"/>
        <v>0.21416501695744142</v>
      </c>
      <c r="F49" s="15">
        <f t="shared" si="4"/>
        <v>0.18913154513822555</v>
      </c>
      <c r="G49" s="4">
        <f t="shared" si="5"/>
        <v>0</v>
      </c>
      <c r="H49" s="12">
        <f t="shared" si="6"/>
        <v>0.18913154513822555</v>
      </c>
    </row>
    <row r="50" spans="1:8" x14ac:dyDescent="0.35">
      <c r="A50" s="11">
        <v>4.8</v>
      </c>
      <c r="B50" s="4">
        <f t="shared" si="0"/>
        <v>0.39999999999999997</v>
      </c>
      <c r="C50" s="4">
        <f t="shared" si="1"/>
        <v>0.40363995344779363</v>
      </c>
      <c r="D50" s="4">
        <f t="shared" si="2"/>
        <v>0.26666666666666661</v>
      </c>
      <c r="E50" s="4">
        <f t="shared" si="3"/>
        <v>0.23147521650098232</v>
      </c>
      <c r="F50" s="15">
        <f t="shared" si="4"/>
        <v>0.19789869908361465</v>
      </c>
      <c r="G50" s="4">
        <f t="shared" si="5"/>
        <v>0</v>
      </c>
      <c r="H50" s="12">
        <f t="shared" si="6"/>
        <v>0.19789869908361465</v>
      </c>
    </row>
    <row r="51" spans="1:8" x14ac:dyDescent="0.35">
      <c r="A51" s="11">
        <v>4.9000000000000004</v>
      </c>
      <c r="B51" s="4">
        <f t="shared" si="0"/>
        <v>0.41428571428571431</v>
      </c>
      <c r="C51" s="4">
        <f t="shared" si="1"/>
        <v>0.45077474480513263</v>
      </c>
      <c r="D51" s="4">
        <f t="shared" si="2"/>
        <v>0.3000000000000001</v>
      </c>
      <c r="E51" s="4">
        <f t="shared" si="3"/>
        <v>0.24973989440488245</v>
      </c>
      <c r="F51" s="15">
        <f t="shared" si="4"/>
        <v>0.20694287292767763</v>
      </c>
      <c r="G51" s="4">
        <f t="shared" si="5"/>
        <v>0</v>
      </c>
      <c r="H51" s="12">
        <f t="shared" si="6"/>
        <v>0.20694287292767763</v>
      </c>
    </row>
    <row r="52" spans="1:8" x14ac:dyDescent="0.35">
      <c r="A52" s="11">
        <v>5</v>
      </c>
      <c r="B52" s="4">
        <f t="shared" si="0"/>
        <v>0.42857142857142855</v>
      </c>
      <c r="C52" s="4">
        <f t="shared" si="1"/>
        <v>0.5</v>
      </c>
      <c r="D52" s="4">
        <f t="shared" si="2"/>
        <v>0.33333333333333331</v>
      </c>
      <c r="E52" s="4">
        <f t="shared" si="3"/>
        <v>0.2689414213699951</v>
      </c>
      <c r="F52" s="15">
        <f t="shared" si="4"/>
        <v>0.21626516682988731</v>
      </c>
      <c r="G52" s="4">
        <f t="shared" si="5"/>
        <v>0</v>
      </c>
      <c r="H52" s="12">
        <f t="shared" si="6"/>
        <v>0.21626516682988731</v>
      </c>
    </row>
    <row r="53" spans="1:8" x14ac:dyDescent="0.35">
      <c r="A53" s="11">
        <v>5.0999999999999996</v>
      </c>
      <c r="B53" s="4">
        <f t="shared" si="0"/>
        <v>0.44285714285714278</v>
      </c>
      <c r="C53" s="4">
        <f t="shared" si="1"/>
        <v>0.55046321919481722</v>
      </c>
      <c r="D53" s="4">
        <f t="shared" si="2"/>
        <v>0.36666666666666653</v>
      </c>
      <c r="E53" s="4">
        <f t="shared" si="3"/>
        <v>0.28905049737499594</v>
      </c>
      <c r="F53" s="15">
        <f t="shared" si="4"/>
        <v>0.22586619783851442</v>
      </c>
      <c r="G53" s="4">
        <f t="shared" si="5"/>
        <v>1.9999999999999855E-4</v>
      </c>
      <c r="H53" s="12">
        <f t="shared" si="6"/>
        <v>0.22586619783851442</v>
      </c>
    </row>
    <row r="54" spans="1:8" x14ac:dyDescent="0.35">
      <c r="A54" s="11">
        <v>5.2</v>
      </c>
      <c r="B54" s="4">
        <f t="shared" si="0"/>
        <v>0.45714285714285718</v>
      </c>
      <c r="C54" s="4">
        <f t="shared" si="1"/>
        <v>0.60117092539560368</v>
      </c>
      <c r="D54" s="4">
        <f t="shared" si="2"/>
        <v>0.40000000000000008</v>
      </c>
      <c r="E54" s="4">
        <f t="shared" si="3"/>
        <v>0.31002551887238755</v>
      </c>
      <c r="F54" s="15">
        <f t="shared" si="4"/>
        <v>0.23574607655586358</v>
      </c>
      <c r="G54" s="4">
        <f t="shared" si="5"/>
        <v>8.0000000000000145E-4</v>
      </c>
      <c r="H54" s="12">
        <f t="shared" si="6"/>
        <v>0.23574607655586358</v>
      </c>
    </row>
    <row r="55" spans="1:8" x14ac:dyDescent="0.35">
      <c r="A55" s="11">
        <v>5.3</v>
      </c>
      <c r="B55" s="4">
        <f t="shared" si="0"/>
        <v>0.47142857142857142</v>
      </c>
      <c r="C55" s="4">
        <f t="shared" si="1"/>
        <v>0.65105784531108601</v>
      </c>
      <c r="D55" s="4">
        <f t="shared" si="2"/>
        <v>0.43333333333333329</v>
      </c>
      <c r="E55" s="4">
        <f t="shared" si="3"/>
        <v>0.33181222783183384</v>
      </c>
      <c r="F55" s="15">
        <f t="shared" si="4"/>
        <v>0.24590438437706766</v>
      </c>
      <c r="G55" s="4">
        <f t="shared" si="5"/>
        <v>1.7999999999999978E-3</v>
      </c>
      <c r="H55" s="12">
        <f t="shared" si="6"/>
        <v>0.24590438437706766</v>
      </c>
    </row>
    <row r="56" spans="1:8" x14ac:dyDescent="0.35">
      <c r="A56" s="11">
        <v>5.4</v>
      </c>
      <c r="B56" s="4">
        <f t="shared" si="0"/>
        <v>0.48571428571428577</v>
      </c>
      <c r="C56" s="4">
        <f t="shared" si="1"/>
        <v>0.69907229820388561</v>
      </c>
      <c r="D56" s="4">
        <f t="shared" si="2"/>
        <v>0.46666666666666679</v>
      </c>
      <c r="E56" s="4">
        <f t="shared" si="3"/>
        <v>0.35434369377420466</v>
      </c>
      <c r="F56" s="15">
        <f t="shared" si="4"/>
        <v>0.25634015141507366</v>
      </c>
      <c r="G56" s="4">
        <f t="shared" si="5"/>
        <v>3.2000000000000058E-3</v>
      </c>
      <c r="H56" s="12">
        <f t="shared" si="6"/>
        <v>0.25634015141507366</v>
      </c>
    </row>
    <row r="57" spans="1:8" x14ac:dyDescent="0.35">
      <c r="A57" s="11">
        <v>5.5</v>
      </c>
      <c r="B57" s="4">
        <f t="shared" si="0"/>
        <v>0.5</v>
      </c>
      <c r="C57" s="4">
        <f t="shared" si="1"/>
        <v>0.74426418895877866</v>
      </c>
      <c r="D57" s="4">
        <f t="shared" si="2"/>
        <v>0.5</v>
      </c>
      <c r="E57" s="4">
        <f t="shared" si="3"/>
        <v>0.37754066879814541</v>
      </c>
      <c r="F57" s="15">
        <f t="shared" si="4"/>
        <v>0.26705183522634335</v>
      </c>
      <c r="G57" s="4">
        <f t="shared" si="5"/>
        <v>5.000000000000001E-3</v>
      </c>
      <c r="H57" s="12">
        <f t="shared" si="6"/>
        <v>0.26705183522634335</v>
      </c>
    </row>
    <row r="58" spans="1:8" x14ac:dyDescent="0.35">
      <c r="A58" s="11">
        <v>5.6</v>
      </c>
      <c r="B58" s="4">
        <f t="shared" si="0"/>
        <v>0.51428571428571423</v>
      </c>
      <c r="C58" s="4">
        <f t="shared" si="1"/>
        <v>0.7858604683671826</v>
      </c>
      <c r="D58" s="4">
        <f t="shared" si="2"/>
        <v>0.53333333333333321</v>
      </c>
      <c r="E58" s="4">
        <f t="shared" si="3"/>
        <v>0.40131233988754794</v>
      </c>
      <c r="F58" s="15">
        <f t="shared" si="4"/>
        <v>0.27803730045319408</v>
      </c>
      <c r="G58" s="4">
        <f t="shared" si="5"/>
        <v>7.1999999999999911E-3</v>
      </c>
      <c r="H58" s="12">
        <f t="shared" si="6"/>
        <v>0.27803730045319408</v>
      </c>
    </row>
    <row r="59" spans="1:8" x14ac:dyDescent="0.35">
      <c r="A59" s="11">
        <v>5.7</v>
      </c>
      <c r="B59" s="4">
        <f t="shared" si="0"/>
        <v>0.52857142857142858</v>
      </c>
      <c r="C59" s="4">
        <f t="shared" si="1"/>
        <v>0.82331569151594863</v>
      </c>
      <c r="D59" s="4">
        <f t="shared" si="2"/>
        <v>0.56666666666666676</v>
      </c>
      <c r="E59" s="4">
        <f t="shared" si="3"/>
        <v>0.42555748318834108</v>
      </c>
      <c r="F59" s="15">
        <f t="shared" si="4"/>
        <v>0.28929379949956169</v>
      </c>
      <c r="G59" s="4">
        <f t="shared" si="5"/>
        <v>9.8000000000000049E-3</v>
      </c>
      <c r="H59" s="12">
        <f t="shared" si="6"/>
        <v>0.28929379949956169</v>
      </c>
    </row>
    <row r="60" spans="1:8" x14ac:dyDescent="0.35">
      <c r="A60" s="11">
        <v>5.8</v>
      </c>
      <c r="B60" s="4">
        <f t="shared" si="0"/>
        <v>0.54285714285714282</v>
      </c>
      <c r="C60" s="4">
        <f t="shared" si="1"/>
        <v>0.85633142684271546</v>
      </c>
      <c r="D60" s="4">
        <f t="shared" si="2"/>
        <v>0.6</v>
      </c>
      <c r="E60" s="4">
        <f t="shared" si="3"/>
        <v>0.45016600268752205</v>
      </c>
      <c r="F60" s="15">
        <f t="shared" si="4"/>
        <v>0.30081795435727549</v>
      </c>
      <c r="G60" s="4">
        <f t="shared" si="5"/>
        <v>1.2799999999999995E-2</v>
      </c>
      <c r="H60" s="12">
        <f t="shared" si="6"/>
        <v>0.30081795435727549</v>
      </c>
    </row>
    <row r="61" spans="1:8" x14ac:dyDescent="0.35">
      <c r="A61" s="11">
        <v>5.9</v>
      </c>
      <c r="B61" s="4">
        <f t="shared" si="0"/>
        <v>0.55714285714285716</v>
      </c>
      <c r="C61" s="4">
        <f t="shared" si="1"/>
        <v>0.88484546418411936</v>
      </c>
      <c r="D61" s="4">
        <f t="shared" si="2"/>
        <v>0.63333333333333341</v>
      </c>
      <c r="E61" s="4">
        <f t="shared" si="3"/>
        <v>0.4750208125210601</v>
      </c>
      <c r="F61" s="15">
        <f t="shared" si="4"/>
        <v>0.31260573969965544</v>
      </c>
      <c r="G61" s="4">
        <f t="shared" si="5"/>
        <v>1.6200000000000013E-2</v>
      </c>
      <c r="H61" s="12">
        <f t="shared" si="6"/>
        <v>0.31260573969965544</v>
      </c>
    </row>
    <row r="62" spans="1:8" x14ac:dyDescent="0.35">
      <c r="A62" s="11">
        <v>6</v>
      </c>
      <c r="B62" s="4">
        <f t="shared" si="0"/>
        <v>0.5714285714285714</v>
      </c>
      <c r="C62" s="4">
        <f t="shared" si="1"/>
        <v>0.9089976004549426</v>
      </c>
      <c r="D62" s="4">
        <f t="shared" si="2"/>
        <v>0.66666666666666663</v>
      </c>
      <c r="E62" s="4">
        <f t="shared" si="3"/>
        <v>0.5</v>
      </c>
      <c r="F62" s="15">
        <f t="shared" si="4"/>
        <v>0.32465246735834974</v>
      </c>
      <c r="G62" s="4">
        <f t="shared" si="5"/>
        <v>2.0000000000000004E-2</v>
      </c>
      <c r="H62" s="12">
        <f t="shared" si="6"/>
        <v>0.32465246735834974</v>
      </c>
    </row>
    <row r="63" spans="1:8" x14ac:dyDescent="0.35">
      <c r="A63" s="11">
        <v>6.1</v>
      </c>
      <c r="B63" s="4">
        <f t="shared" si="0"/>
        <v>0.58571428571428563</v>
      </c>
      <c r="C63" s="4">
        <f t="shared" si="1"/>
        <v>0.92908175431182782</v>
      </c>
      <c r="D63" s="4">
        <f t="shared" si="2"/>
        <v>0.69999999999999984</v>
      </c>
      <c r="E63" s="4">
        <f t="shared" si="3"/>
        <v>0.5249791874789399</v>
      </c>
      <c r="F63" s="15">
        <f t="shared" si="4"/>
        <v>0.33695277229782516</v>
      </c>
      <c r="G63" s="4">
        <f t="shared" si="5"/>
        <v>2.4199999999999982E-2</v>
      </c>
      <c r="H63" s="12">
        <f t="shared" si="6"/>
        <v>0.33695277229782516</v>
      </c>
    </row>
    <row r="64" spans="1:8" x14ac:dyDescent="0.35">
      <c r="A64" s="11">
        <v>6.2</v>
      </c>
      <c r="B64" s="4">
        <f t="shared" si="0"/>
        <v>0.6</v>
      </c>
      <c r="C64" s="4">
        <f t="shared" si="1"/>
        <v>0.94549414412456567</v>
      </c>
      <c r="D64" s="4">
        <f t="shared" si="2"/>
        <v>0.73333333333333339</v>
      </c>
      <c r="E64" s="4">
        <f t="shared" si="3"/>
        <v>0.54983399731247795</v>
      </c>
      <c r="F64" s="15">
        <f t="shared" si="4"/>
        <v>0.34950060019975648</v>
      </c>
      <c r="G64" s="4">
        <f t="shared" si="5"/>
        <v>2.880000000000001E-2</v>
      </c>
      <c r="H64" s="12">
        <f t="shared" si="6"/>
        <v>0.34950060019975648</v>
      </c>
    </row>
    <row r="65" spans="1:8" x14ac:dyDescent="0.35">
      <c r="A65" s="11">
        <v>6.3</v>
      </c>
      <c r="B65" s="4">
        <f t="shared" si="0"/>
        <v>0.61428571428571421</v>
      </c>
      <c r="C65" s="4">
        <f t="shared" si="1"/>
        <v>0.95868514976803509</v>
      </c>
      <c r="D65" s="4">
        <f t="shared" si="2"/>
        <v>0.76666666666666661</v>
      </c>
      <c r="E65" s="4">
        <f t="shared" si="3"/>
        <v>0.57444251681165892</v>
      </c>
      <c r="F65" s="15">
        <f t="shared" si="4"/>
        <v>0.36228919676675569</v>
      </c>
      <c r="G65" s="4">
        <f t="shared" si="5"/>
        <v>3.379999999999999E-2</v>
      </c>
      <c r="H65" s="12">
        <f t="shared" si="6"/>
        <v>0.36228919676675569</v>
      </c>
    </row>
    <row r="66" spans="1:8" x14ac:dyDescent="0.35">
      <c r="A66" s="11">
        <v>6.4</v>
      </c>
      <c r="B66" s="4">
        <f t="shared" ref="B66:B129" si="7">IF(AND((A66&gt;=$K$3),(A66&lt;=$K$4)),1,IF(AND((A66&gt;$K$2),(A66&lt;$K$3)),((A66-$K$2)/($K$3-$K$2)),IF(AND((A66&gt;$K$4),(A66&lt;$K$5)),((A66-$K$5)/($K$4-$K$5)),0)))</f>
        <v>0.62857142857142867</v>
      </c>
      <c r="C66" s="4">
        <f t="shared" ref="C66:C129" si="8">1/(1+ABS((A66-$K$10)/$K$8)^(2*$K$9))</f>
        <v>0.96911950952197168</v>
      </c>
      <c r="D66" s="4">
        <f t="shared" ref="D66:D129" si="9">IF(OR((A66&lt;=$K$13),(A66&gt;=$K$15)),0,IF(A66=$K$14,1,IF(AND((A66&gt;$K$13),(A66&lt;$K$14)),((A66-$K$13)/($K$14-$K$13)),((A66-$K$15)/($K$14-$K$15)))))</f>
        <v>0.80000000000000016</v>
      </c>
      <c r="E66" s="4">
        <f t="shared" ref="E66:E129" si="10">1/(1+EXP(-$K$18*(A66-$K$19)))</f>
        <v>0.59868766011245211</v>
      </c>
      <c r="F66" s="15">
        <f t="shared" ref="F66:F129" si="11">EXP(-(((A66-$K$22)^2)/(2*$K$23^2)))</f>
        <v>0.37531109885139957</v>
      </c>
      <c r="G66" s="4">
        <f t="shared" ref="G66:G129" si="12">IF(A66&lt;=$K$26,0,IF(AND(A66&gt;=$K$26,A66&lt;=$K$28),2*(((A66-$K$26)/($K$27-$K$26))^2),IF(AND(A66&gt;=$K$28,A66&lt;=$K$27),1-2*((($K$27-A66)/($K$27-$K$26))^2),1)))</f>
        <v>3.920000000000002E-2</v>
      </c>
      <c r="H66" s="12">
        <f t="shared" ref="H66" si="13">MAX(MIN($N$6,$N$7,F66),MIN($N$8,$N$9,G66))</f>
        <v>0.37531109885139957</v>
      </c>
    </row>
    <row r="67" spans="1:8" x14ac:dyDescent="0.35">
      <c r="A67" s="11">
        <v>6.5</v>
      </c>
      <c r="B67" s="4">
        <f t="shared" si="7"/>
        <v>0.6428571428571429</v>
      </c>
      <c r="C67" s="4">
        <f t="shared" si="8"/>
        <v>0.97724670213336673</v>
      </c>
      <c r="D67" s="4">
        <f t="shared" si="9"/>
        <v>0.83333333333333337</v>
      </c>
      <c r="E67" s="4">
        <f t="shared" si="10"/>
        <v>0.62245933120185459</v>
      </c>
      <c r="F67" s="15">
        <f t="shared" si="11"/>
        <v>0.38855812751236413</v>
      </c>
      <c r="G67" s="4">
        <f t="shared" si="12"/>
        <v>4.4999999999999998E-2</v>
      </c>
      <c r="H67" s="12">
        <f t="shared" ref="H67:H130" si="14">MAX(MIN($N$6,$N$7,F67),MIN($N$8,$N$9,G67))</f>
        <v>0.38855812751236413</v>
      </c>
    </row>
    <row r="68" spans="1:8" x14ac:dyDescent="0.35">
      <c r="A68" s="11">
        <v>6.6</v>
      </c>
      <c r="B68" s="4">
        <f t="shared" si="7"/>
        <v>0.65714285714285714</v>
      </c>
      <c r="C68" s="4">
        <f t="shared" si="8"/>
        <v>0.98348129088135039</v>
      </c>
      <c r="D68" s="4">
        <f t="shared" si="9"/>
        <v>0.86666666666666659</v>
      </c>
      <c r="E68" s="4">
        <f t="shared" si="10"/>
        <v>0.6456563062257954</v>
      </c>
      <c r="F68" s="15">
        <f t="shared" si="11"/>
        <v>0.40202138309465485</v>
      </c>
      <c r="G68" s="4">
        <f t="shared" si="12"/>
        <v>5.1199999999999982E-2</v>
      </c>
      <c r="H68" s="12">
        <f t="shared" si="14"/>
        <v>0.40202138309465485</v>
      </c>
    </row>
    <row r="69" spans="1:8" x14ac:dyDescent="0.35">
      <c r="A69" s="11">
        <v>6.7</v>
      </c>
      <c r="B69" s="4">
        <f t="shared" si="7"/>
        <v>0.67142857142857149</v>
      </c>
      <c r="C69" s="4">
        <f t="shared" si="8"/>
        <v>0.98819179185987194</v>
      </c>
      <c r="D69" s="4">
        <f t="shared" si="9"/>
        <v>0.9</v>
      </c>
      <c r="E69" s="4">
        <f t="shared" si="10"/>
        <v>0.66818777216816616</v>
      </c>
      <c r="F69" s="15">
        <f t="shared" si="11"/>
        <v>0.41569124242542721</v>
      </c>
      <c r="G69" s="4">
        <f t="shared" si="12"/>
        <v>5.7800000000000011E-2</v>
      </c>
      <c r="H69" s="12">
        <f t="shared" si="14"/>
        <v>0.41569124242542721</v>
      </c>
    </row>
    <row r="70" spans="1:8" x14ac:dyDescent="0.35">
      <c r="A70" s="11">
        <v>6.8</v>
      </c>
      <c r="B70" s="4">
        <f t="shared" si="7"/>
        <v>0.68571428571428572</v>
      </c>
      <c r="C70" s="4">
        <f t="shared" si="8"/>
        <v>0.99169613771977994</v>
      </c>
      <c r="D70" s="4">
        <f t="shared" si="9"/>
        <v>0.93333333333333324</v>
      </c>
      <c r="E70" s="4">
        <f t="shared" si="10"/>
        <v>0.6899744811276125</v>
      </c>
      <c r="F70" s="15">
        <f t="shared" si="11"/>
        <v>0.42955735821073909</v>
      </c>
      <c r="G70" s="4">
        <f t="shared" si="12"/>
        <v>6.4799999999999996E-2</v>
      </c>
      <c r="H70" s="12">
        <f t="shared" si="14"/>
        <v>0.42857142857142855</v>
      </c>
    </row>
    <row r="71" spans="1:8" x14ac:dyDescent="0.35">
      <c r="A71" s="11">
        <v>6.9</v>
      </c>
      <c r="B71" s="4">
        <f t="shared" si="7"/>
        <v>0.70000000000000007</v>
      </c>
      <c r="C71" s="4">
        <f t="shared" si="8"/>
        <v>0.9942618065677149</v>
      </c>
      <c r="D71" s="4">
        <f t="shared" si="9"/>
        <v>0.96666666666666679</v>
      </c>
      <c r="E71" s="4">
        <f t="shared" si="10"/>
        <v>0.710949502625004</v>
      </c>
      <c r="F71" s="15">
        <f t="shared" si="11"/>
        <v>0.44360866071177185</v>
      </c>
      <c r="G71" s="4">
        <f t="shared" si="12"/>
        <v>7.2200000000000028E-2</v>
      </c>
      <c r="H71" s="12">
        <f t="shared" si="14"/>
        <v>0.42857142857142855</v>
      </c>
    </row>
    <row r="72" spans="1:8" x14ac:dyDescent="0.35">
      <c r="A72" s="11">
        <v>7</v>
      </c>
      <c r="B72" s="4">
        <f t="shared" si="7"/>
        <v>0.7142857142857143</v>
      </c>
      <c r="C72" s="4">
        <f t="shared" si="8"/>
        <v>0.99610894941634243</v>
      </c>
      <c r="D72" s="4">
        <f t="shared" si="9"/>
        <v>1</v>
      </c>
      <c r="E72" s="4">
        <f t="shared" si="10"/>
        <v>0.7310585786300049</v>
      </c>
      <c r="F72" s="15">
        <f t="shared" si="11"/>
        <v>0.45783336177161427</v>
      </c>
      <c r="G72" s="4">
        <f t="shared" si="12"/>
        <v>8.0000000000000016E-2</v>
      </c>
      <c r="H72" s="12">
        <f t="shared" si="14"/>
        <v>0.42857142857142855</v>
      </c>
    </row>
    <row r="73" spans="1:8" x14ac:dyDescent="0.35">
      <c r="A73" s="11">
        <v>7.1</v>
      </c>
      <c r="B73" s="4">
        <f t="shared" si="7"/>
        <v>0.72857142857142854</v>
      </c>
      <c r="C73" s="4">
        <f t="shared" si="8"/>
        <v>0.99741521238135811</v>
      </c>
      <c r="D73" s="4">
        <f t="shared" si="9"/>
        <v>0.96666666666666679</v>
      </c>
      <c r="E73" s="4">
        <f t="shared" si="10"/>
        <v>0.75026010559511747</v>
      </c>
      <c r="F73" s="15">
        <f t="shared" si="11"/>
        <v>0.47221896125565377</v>
      </c>
      <c r="G73" s="4">
        <f t="shared" si="12"/>
        <v>8.8199999999999973E-2</v>
      </c>
      <c r="H73" s="12">
        <f t="shared" si="14"/>
        <v>0.42857142857142855</v>
      </c>
    </row>
    <row r="74" spans="1:8" x14ac:dyDescent="0.35">
      <c r="A74" s="11">
        <v>7.2</v>
      </c>
      <c r="B74" s="4">
        <f t="shared" si="7"/>
        <v>0.74285714285714288</v>
      </c>
      <c r="C74" s="4">
        <f t="shared" si="8"/>
        <v>0.99832131019888715</v>
      </c>
      <c r="D74" s="4">
        <f t="shared" si="9"/>
        <v>0.93333333333333324</v>
      </c>
      <c r="E74" s="4">
        <f t="shared" si="10"/>
        <v>0.76852478349901776</v>
      </c>
      <c r="F74" s="15">
        <f t="shared" si="11"/>
        <v>0.48675225595997168</v>
      </c>
      <c r="G74" s="4">
        <f t="shared" si="12"/>
        <v>9.6800000000000025E-2</v>
      </c>
      <c r="H74" s="12">
        <f t="shared" si="14"/>
        <v>0.42857142857142855</v>
      </c>
    </row>
    <row r="75" spans="1:8" x14ac:dyDescent="0.35">
      <c r="A75" s="11">
        <v>7.3</v>
      </c>
      <c r="B75" s="4">
        <f t="shared" si="7"/>
        <v>0.75714285714285712</v>
      </c>
      <c r="C75" s="4">
        <f t="shared" si="8"/>
        <v>0.99893671566354703</v>
      </c>
      <c r="D75" s="4">
        <f t="shared" si="9"/>
        <v>0.9</v>
      </c>
      <c r="E75" s="4">
        <f t="shared" si="10"/>
        <v>0.78583498304255861</v>
      </c>
      <c r="F75" s="15">
        <f t="shared" si="11"/>
        <v>0.50141935103294044</v>
      </c>
      <c r="G75" s="4">
        <f t="shared" si="12"/>
        <v>0.10579999999999998</v>
      </c>
      <c r="H75" s="12">
        <f t="shared" si="14"/>
        <v>0.42857142857142855</v>
      </c>
    </row>
    <row r="76" spans="1:8" x14ac:dyDescent="0.35">
      <c r="A76" s="11">
        <v>7.4</v>
      </c>
      <c r="B76" s="4">
        <f t="shared" si="7"/>
        <v>0.77142857142857146</v>
      </c>
      <c r="C76" s="4">
        <f t="shared" si="8"/>
        <v>0.99934506921543886</v>
      </c>
      <c r="D76" s="4">
        <f t="shared" si="9"/>
        <v>0.86666666666666659</v>
      </c>
      <c r="E76" s="4">
        <f t="shared" si="10"/>
        <v>0.8021838885585818</v>
      </c>
      <c r="F76" s="15">
        <f t="shared" si="11"/>
        <v>0.51620567394549643</v>
      </c>
      <c r="G76" s="4">
        <f t="shared" si="12"/>
        <v>0.11520000000000004</v>
      </c>
      <c r="H76" s="12">
        <f t="shared" si="14"/>
        <v>0.42857142857142855</v>
      </c>
    </row>
    <row r="77" spans="1:8" x14ac:dyDescent="0.35">
      <c r="A77" s="11">
        <v>7.5</v>
      </c>
      <c r="B77" s="4">
        <f t="shared" si="7"/>
        <v>0.7857142857142857</v>
      </c>
      <c r="C77" s="4">
        <f t="shared" si="8"/>
        <v>0.99960908679851979</v>
      </c>
      <c r="D77" s="4">
        <f t="shared" si="9"/>
        <v>0.83333333333333337</v>
      </c>
      <c r="E77" s="4">
        <f t="shared" si="10"/>
        <v>0.81757447619364365</v>
      </c>
      <c r="F77" s="15">
        <f t="shared" si="11"/>
        <v>0.53109599103534522</v>
      </c>
      <c r="G77" s="4">
        <f t="shared" si="12"/>
        <v>0.125</v>
      </c>
      <c r="H77" s="12">
        <f t="shared" si="14"/>
        <v>0.42857142857142855</v>
      </c>
    </row>
    <row r="78" spans="1:8" x14ac:dyDescent="0.35">
      <c r="A78" s="11">
        <v>7.6</v>
      </c>
      <c r="B78" s="4">
        <f t="shared" si="7"/>
        <v>0.79999999999999993</v>
      </c>
      <c r="C78" s="4">
        <f t="shared" si="8"/>
        <v>0.99977486315894881</v>
      </c>
      <c r="D78" s="4">
        <f t="shared" si="9"/>
        <v>0.80000000000000016</v>
      </c>
      <c r="E78" s="4">
        <f t="shared" si="10"/>
        <v>0.83201838513392445</v>
      </c>
      <c r="F78" s="15">
        <f t="shared" si="11"/>
        <v>0.5460744266397094</v>
      </c>
      <c r="G78" s="4">
        <f t="shared" si="12"/>
        <v>0.13519999999999996</v>
      </c>
      <c r="H78" s="12">
        <f t="shared" si="14"/>
        <v>0.42857142857142855</v>
      </c>
    </row>
    <row r="79" spans="1:8" x14ac:dyDescent="0.35">
      <c r="A79" s="11">
        <v>7.7</v>
      </c>
      <c r="B79" s="4">
        <f t="shared" si="7"/>
        <v>0.81428571428571428</v>
      </c>
      <c r="C79" s="4">
        <f t="shared" si="8"/>
        <v>0.99987554486097419</v>
      </c>
      <c r="D79" s="4">
        <f t="shared" si="9"/>
        <v>0.76666666666666661</v>
      </c>
      <c r="E79" s="4">
        <f t="shared" si="10"/>
        <v>0.84553473491646525</v>
      </c>
      <c r="F79" s="15">
        <f t="shared" si="11"/>
        <v>0.56112448482017441</v>
      </c>
      <c r="G79" s="4">
        <f t="shared" si="12"/>
        <v>0.14580000000000001</v>
      </c>
      <c r="H79" s="12">
        <f t="shared" si="14"/>
        <v>0.42857142857142855</v>
      </c>
    </row>
    <row r="80" spans="1:8" x14ac:dyDescent="0.35">
      <c r="A80" s="11">
        <v>7.8</v>
      </c>
      <c r="B80" s="4">
        <f t="shared" si="7"/>
        <v>0.82857142857142851</v>
      </c>
      <c r="C80" s="4">
        <f t="shared" si="8"/>
        <v>0.99993439430438968</v>
      </c>
      <c r="D80" s="4">
        <f t="shared" si="9"/>
        <v>0.73333333333333339</v>
      </c>
      <c r="E80" s="4">
        <f t="shared" si="10"/>
        <v>0.85814893509951229</v>
      </c>
      <c r="F80" s="15">
        <f t="shared" si="11"/>
        <v>0.57622907367179987</v>
      </c>
      <c r="G80" s="4">
        <f t="shared" si="12"/>
        <v>0.15679999999999997</v>
      </c>
      <c r="H80" s="12">
        <f t="shared" si="14"/>
        <v>0.42857142857142855</v>
      </c>
    </row>
    <row r="81" spans="1:8" x14ac:dyDescent="0.35">
      <c r="A81" s="11">
        <v>7.9</v>
      </c>
      <c r="B81" s="4">
        <f t="shared" si="7"/>
        <v>0.84285714285714286</v>
      </c>
      <c r="C81" s="4">
        <f t="shared" si="8"/>
        <v>0.99996729250032712</v>
      </c>
      <c r="D81" s="4">
        <f t="shared" si="9"/>
        <v>0.69999999999999984</v>
      </c>
      <c r="E81" s="4">
        <f t="shared" si="10"/>
        <v>0.86989152563700212</v>
      </c>
      <c r="F81" s="15">
        <f t="shared" si="11"/>
        <v>0.59137053219698121</v>
      </c>
      <c r="G81" s="4">
        <f t="shared" si="12"/>
        <v>0.16820000000000004</v>
      </c>
      <c r="H81" s="12">
        <f t="shared" si="14"/>
        <v>0.42857142857142855</v>
      </c>
    </row>
    <row r="82" spans="1:8" x14ac:dyDescent="0.35">
      <c r="A82" s="11">
        <v>8</v>
      </c>
      <c r="B82" s="4">
        <f t="shared" si="7"/>
        <v>0.8571428571428571</v>
      </c>
      <c r="C82" s="4">
        <f t="shared" si="8"/>
        <v>0.99998474144376459</v>
      </c>
      <c r="D82" s="4">
        <f t="shared" si="9"/>
        <v>0.66666666666666663</v>
      </c>
      <c r="E82" s="4">
        <f t="shared" si="10"/>
        <v>0.88079707797788231</v>
      </c>
      <c r="F82" s="15">
        <f t="shared" si="11"/>
        <v>0.60653065971263342</v>
      </c>
      <c r="G82" s="4">
        <f t="shared" si="12"/>
        <v>0.18</v>
      </c>
      <c r="H82" s="12">
        <f t="shared" si="14"/>
        <v>0.42857142857142855</v>
      </c>
    </row>
    <row r="83" spans="1:8" x14ac:dyDescent="0.35">
      <c r="A83" s="11">
        <v>8.1</v>
      </c>
      <c r="B83" s="4">
        <f t="shared" si="7"/>
        <v>0.87142857142857133</v>
      </c>
      <c r="C83" s="4">
        <f t="shared" si="8"/>
        <v>0.99999343163478804</v>
      </c>
      <c r="D83" s="4">
        <f t="shared" si="9"/>
        <v>0.63333333333333341</v>
      </c>
      <c r="E83" s="4">
        <f t="shared" si="10"/>
        <v>0.89090317880438707</v>
      </c>
      <c r="F83" s="15">
        <f t="shared" si="11"/>
        <v>0.62169074774719313</v>
      </c>
      <c r="G83" s="4">
        <f t="shared" si="12"/>
        <v>0.19219999999999993</v>
      </c>
      <c r="H83" s="12">
        <f t="shared" si="14"/>
        <v>0.42857142857142855</v>
      </c>
    </row>
    <row r="84" spans="1:8" x14ac:dyDescent="0.35">
      <c r="A84" s="11">
        <v>8.1999999999999993</v>
      </c>
      <c r="B84" s="4">
        <f t="shared" si="7"/>
        <v>0.88571428571428557</v>
      </c>
      <c r="C84" s="4">
        <f t="shared" si="8"/>
        <v>0.99999744000655355</v>
      </c>
      <c r="D84" s="4">
        <f t="shared" si="9"/>
        <v>0.6000000000000002</v>
      </c>
      <c r="E84" s="4">
        <f t="shared" si="10"/>
        <v>0.9002495108803148</v>
      </c>
      <c r="F84" s="15">
        <f t="shared" si="11"/>
        <v>0.63683161437174307</v>
      </c>
      <c r="G84" s="4">
        <f t="shared" si="12"/>
        <v>0.20479999999999993</v>
      </c>
      <c r="H84" s="12">
        <f t="shared" si="14"/>
        <v>0.42857142857142855</v>
      </c>
    </row>
    <row r="85" spans="1:8" x14ac:dyDescent="0.35">
      <c r="A85" s="11">
        <v>8.3000000000000007</v>
      </c>
      <c r="B85" s="4">
        <f t="shared" si="7"/>
        <v>0.90000000000000013</v>
      </c>
      <c r="C85" s="4">
        <f t="shared" si="8"/>
        <v>0.99999912036194927</v>
      </c>
      <c r="D85" s="4">
        <f t="shared" si="9"/>
        <v>0.56666666666666643</v>
      </c>
      <c r="E85" s="4">
        <f t="shared" si="10"/>
        <v>0.90887703898514394</v>
      </c>
      <c r="F85" s="15">
        <f t="shared" si="11"/>
        <v>0.65193364089734551</v>
      </c>
      <c r="G85" s="4">
        <f t="shared" si="12"/>
        <v>0.2178000000000001</v>
      </c>
      <c r="H85" s="12">
        <f t="shared" si="14"/>
        <v>0.42857142857142855</v>
      </c>
    </row>
    <row r="86" spans="1:8" x14ac:dyDescent="0.35">
      <c r="A86" s="11">
        <v>8.4</v>
      </c>
      <c r="B86" s="4">
        <f t="shared" si="7"/>
        <v>0.91428571428571437</v>
      </c>
      <c r="C86" s="4">
        <f t="shared" si="8"/>
        <v>0.99999974371100331</v>
      </c>
      <c r="D86" s="4">
        <f t="shared" si="9"/>
        <v>0.53333333333333321</v>
      </c>
      <c r="E86" s="4">
        <f t="shared" si="10"/>
        <v>0.91682730350607766</v>
      </c>
      <c r="F86" s="15">
        <f t="shared" si="11"/>
        <v>0.66697681085847449</v>
      </c>
      <c r="G86" s="4">
        <f t="shared" si="12"/>
        <v>0.23120000000000004</v>
      </c>
      <c r="H86" s="12">
        <f t="shared" si="14"/>
        <v>0.42857142857142855</v>
      </c>
    </row>
    <row r="87" spans="1:8" x14ac:dyDescent="0.35">
      <c r="A87" s="11">
        <v>8.5</v>
      </c>
      <c r="B87" s="4">
        <f t="shared" si="7"/>
        <v>0.9285714285714286</v>
      </c>
      <c r="C87" s="4">
        <f t="shared" si="8"/>
        <v>0.99999994039535878</v>
      </c>
      <c r="D87" s="4">
        <f t="shared" si="9"/>
        <v>0.5</v>
      </c>
      <c r="E87" s="4">
        <f t="shared" si="10"/>
        <v>0.92414181997875655</v>
      </c>
      <c r="F87" s="15">
        <f t="shared" si="11"/>
        <v>0.68194075119034814</v>
      </c>
      <c r="G87" s="4">
        <f t="shared" si="12"/>
        <v>0.24499999999999997</v>
      </c>
      <c r="H87" s="12">
        <f t="shared" si="14"/>
        <v>0.42857142857142855</v>
      </c>
    </row>
    <row r="88" spans="1:8" x14ac:dyDescent="0.35">
      <c r="A88" s="11">
        <v>8.6</v>
      </c>
      <c r="B88" s="4">
        <f t="shared" si="7"/>
        <v>0.94285714285714284</v>
      </c>
      <c r="C88" s="4">
        <f t="shared" si="8"/>
        <v>0.99999999000000017</v>
      </c>
      <c r="D88" s="4">
        <f t="shared" si="9"/>
        <v>0.46666666666666679</v>
      </c>
      <c r="E88" s="4">
        <f t="shared" si="10"/>
        <v>0.93086157965665306</v>
      </c>
      <c r="F88" s="15">
        <f t="shared" si="11"/>
        <v>0.6968047754960347</v>
      </c>
      <c r="G88" s="4">
        <f t="shared" si="12"/>
        <v>0.25919999999999999</v>
      </c>
      <c r="H88" s="12">
        <f t="shared" si="14"/>
        <v>0.42857142857142855</v>
      </c>
    </row>
    <row r="89" spans="1:8" x14ac:dyDescent="0.35">
      <c r="A89" s="11">
        <v>8.6999999999999993</v>
      </c>
      <c r="B89" s="4">
        <f t="shared" si="7"/>
        <v>0.95714285714285707</v>
      </c>
      <c r="C89" s="4">
        <f t="shared" si="8"/>
        <v>0.99999999899887082</v>
      </c>
      <c r="D89" s="4">
        <f t="shared" si="9"/>
        <v>0.43333333333333357</v>
      </c>
      <c r="E89" s="4">
        <f t="shared" si="10"/>
        <v>0.9370266439430035</v>
      </c>
      <c r="F89" s="15">
        <f t="shared" si="11"/>
        <v>0.71154792928753663</v>
      </c>
      <c r="G89" s="4">
        <f t="shared" si="12"/>
        <v>0.27379999999999993</v>
      </c>
      <c r="H89" s="12">
        <f t="shared" si="14"/>
        <v>0.42857142857142855</v>
      </c>
    </row>
    <row r="90" spans="1:8" x14ac:dyDescent="0.35">
      <c r="A90" s="11">
        <v>8.8000000000000007</v>
      </c>
      <c r="B90" s="4">
        <f t="shared" si="7"/>
        <v>0.97142857142857153</v>
      </c>
      <c r="C90" s="4">
        <f t="shared" si="8"/>
        <v>0.99999999996093747</v>
      </c>
      <c r="D90" s="4">
        <f t="shared" si="9"/>
        <v>0.39999999999999974</v>
      </c>
      <c r="E90" s="4">
        <f t="shared" si="10"/>
        <v>0.94267582410113127</v>
      </c>
      <c r="F90" s="15">
        <f t="shared" si="11"/>
        <v>0.72614903707369105</v>
      </c>
      <c r="G90" s="4">
        <f t="shared" si="12"/>
        <v>0.28880000000000011</v>
      </c>
      <c r="H90" s="12">
        <f t="shared" si="14"/>
        <v>0.42857142857142855</v>
      </c>
    </row>
    <row r="91" spans="1:8" x14ac:dyDescent="0.35">
      <c r="A91" s="11">
        <v>8.9</v>
      </c>
      <c r="B91" s="4">
        <f t="shared" si="7"/>
        <v>0.98571428571428577</v>
      </c>
      <c r="C91" s="4">
        <f t="shared" si="8"/>
        <v>0.99999999999984746</v>
      </c>
      <c r="D91" s="4">
        <f t="shared" si="9"/>
        <v>0.36666666666666653</v>
      </c>
      <c r="E91" s="4">
        <f t="shared" si="10"/>
        <v>0.94784643692158232</v>
      </c>
      <c r="F91" s="15">
        <f t="shared" si="11"/>
        <v>0.74058675115675188</v>
      </c>
      <c r="G91" s="4">
        <f t="shared" si="12"/>
        <v>0.30420000000000003</v>
      </c>
      <c r="H91" s="12">
        <f t="shared" si="14"/>
        <v>0.42857142857142855</v>
      </c>
    </row>
    <row r="92" spans="1:8" x14ac:dyDescent="0.35">
      <c r="A92" s="11">
        <v>9</v>
      </c>
      <c r="B92" s="4">
        <f t="shared" si="7"/>
        <v>1</v>
      </c>
      <c r="C92" s="4">
        <f t="shared" si="8"/>
        <v>1</v>
      </c>
      <c r="D92" s="4">
        <f t="shared" si="9"/>
        <v>0.33333333333333331</v>
      </c>
      <c r="E92" s="4">
        <f t="shared" si="10"/>
        <v>0.95257412682243336</v>
      </c>
      <c r="F92" s="15">
        <f t="shared" si="11"/>
        <v>0.75483960198900735</v>
      </c>
      <c r="G92" s="4">
        <f t="shared" si="12"/>
        <v>0.32000000000000006</v>
      </c>
      <c r="H92" s="12">
        <f t="shared" si="14"/>
        <v>0.42857142857142855</v>
      </c>
    </row>
    <row r="93" spans="1:8" x14ac:dyDescent="0.35">
      <c r="A93" s="11">
        <v>9.1</v>
      </c>
      <c r="B93" s="4">
        <f t="shared" si="7"/>
        <v>1</v>
      </c>
      <c r="C93" s="4">
        <f t="shared" si="8"/>
        <v>0.99999999999984746</v>
      </c>
      <c r="D93" s="4">
        <f t="shared" si="9"/>
        <v>0.3000000000000001</v>
      </c>
      <c r="E93" s="4">
        <f t="shared" si="10"/>
        <v>0.95689274505891386</v>
      </c>
      <c r="F93" s="15">
        <f t="shared" si="11"/>
        <v>0.7688860499307919</v>
      </c>
      <c r="G93" s="4">
        <f t="shared" si="12"/>
        <v>0.33619999999999994</v>
      </c>
      <c r="H93" s="12">
        <f t="shared" si="14"/>
        <v>0.42857142857142855</v>
      </c>
    </row>
    <row r="94" spans="1:8" x14ac:dyDescent="0.35">
      <c r="A94" s="11">
        <v>9.1999999999999993</v>
      </c>
      <c r="B94" s="4">
        <f t="shared" si="7"/>
        <v>1</v>
      </c>
      <c r="C94" s="4">
        <f t="shared" si="8"/>
        <v>0.99999999996093747</v>
      </c>
      <c r="D94" s="4">
        <f t="shared" si="9"/>
        <v>0.26666666666666689</v>
      </c>
      <c r="E94" s="4">
        <f t="shared" si="10"/>
        <v>0.96083427720323566</v>
      </c>
      <c r="F94" s="15">
        <f t="shared" si="11"/>
        <v>0.78270453824186803</v>
      </c>
      <c r="G94" s="4">
        <f t="shared" si="12"/>
        <v>0.35279999999999989</v>
      </c>
      <c r="H94" s="12">
        <f t="shared" si="14"/>
        <v>0.42857142857142855</v>
      </c>
    </row>
    <row r="95" spans="1:8" x14ac:dyDescent="0.35">
      <c r="A95" s="11">
        <v>9.3000000000000007</v>
      </c>
      <c r="B95" s="4">
        <f t="shared" si="7"/>
        <v>1</v>
      </c>
      <c r="C95" s="4">
        <f t="shared" si="8"/>
        <v>0.99999999899887082</v>
      </c>
      <c r="D95" s="4">
        <f t="shared" si="9"/>
        <v>0.23333333333333309</v>
      </c>
      <c r="E95" s="4">
        <f t="shared" si="10"/>
        <v>0.96442881072736386</v>
      </c>
      <c r="F95" s="15">
        <f t="shared" si="11"/>
        <v>0.79627354712941945</v>
      </c>
      <c r="G95" s="4">
        <f t="shared" si="12"/>
        <v>0.36980000000000007</v>
      </c>
      <c r="H95" s="12">
        <f t="shared" si="14"/>
        <v>0.42857142857142855</v>
      </c>
    </row>
    <row r="96" spans="1:8" x14ac:dyDescent="0.35">
      <c r="A96" s="11">
        <v>9.4</v>
      </c>
      <c r="B96" s="4">
        <f t="shared" si="7"/>
        <v>1</v>
      </c>
      <c r="C96" s="4">
        <f t="shared" si="8"/>
        <v>0.99999999000000017</v>
      </c>
      <c r="D96" s="4">
        <f t="shared" si="9"/>
        <v>0.19999999999999987</v>
      </c>
      <c r="E96" s="4">
        <f t="shared" si="10"/>
        <v>0.96770453530154954</v>
      </c>
      <c r="F96" s="15">
        <f t="shared" si="11"/>
        <v>0.809571648667887</v>
      </c>
      <c r="G96" s="4">
        <f t="shared" si="12"/>
        <v>0.3872000000000001</v>
      </c>
      <c r="H96" s="12">
        <f t="shared" si="14"/>
        <v>0.42857142857142855</v>
      </c>
    </row>
    <row r="97" spans="1:8" x14ac:dyDescent="0.35">
      <c r="A97" s="11">
        <v>9.5</v>
      </c>
      <c r="B97" s="4">
        <f t="shared" si="7"/>
        <v>1</v>
      </c>
      <c r="C97" s="4">
        <f t="shared" si="8"/>
        <v>0.99999994039535878</v>
      </c>
      <c r="D97" s="4">
        <f t="shared" si="9"/>
        <v>0.16666666666666666</v>
      </c>
      <c r="E97" s="4">
        <f t="shared" si="10"/>
        <v>0.97068776924864364</v>
      </c>
      <c r="F97" s="15">
        <f t="shared" si="11"/>
        <v>0.82257756239866464</v>
      </c>
      <c r="G97" s="4">
        <f t="shared" si="12"/>
        <v>0.40500000000000003</v>
      </c>
      <c r="H97" s="12">
        <f t="shared" si="14"/>
        <v>0.42857142857142855</v>
      </c>
    </row>
    <row r="98" spans="1:8" x14ac:dyDescent="0.35">
      <c r="A98" s="11">
        <v>9.6</v>
      </c>
      <c r="B98" s="4">
        <f t="shared" si="7"/>
        <v>1</v>
      </c>
      <c r="C98" s="4">
        <f t="shared" si="8"/>
        <v>0.99999974371100331</v>
      </c>
      <c r="D98" s="4">
        <f t="shared" si="9"/>
        <v>0.13333333333333344</v>
      </c>
      <c r="E98" s="4">
        <f t="shared" si="10"/>
        <v>0.97340300642313404</v>
      </c>
      <c r="F98" s="15">
        <f t="shared" si="11"/>
        <v>0.835270211411272</v>
      </c>
      <c r="G98" s="4">
        <f t="shared" si="12"/>
        <v>0.42319999999999991</v>
      </c>
      <c r="H98" s="12">
        <f t="shared" si="14"/>
        <v>0.42857142857142855</v>
      </c>
    </row>
    <row r="99" spans="1:8" x14ac:dyDescent="0.35">
      <c r="A99" s="11">
        <v>9.6999999999999993</v>
      </c>
      <c r="B99" s="4">
        <f t="shared" si="7"/>
        <v>1</v>
      </c>
      <c r="C99" s="4">
        <f t="shared" si="8"/>
        <v>0.99999912036194927</v>
      </c>
      <c r="D99" s="4">
        <f t="shared" si="9"/>
        <v>0.10000000000000024</v>
      </c>
      <c r="E99" s="4">
        <f t="shared" si="10"/>
        <v>0.9758729785823308</v>
      </c>
      <c r="F99" s="15">
        <f t="shared" si="11"/>
        <v>0.84762877870213571</v>
      </c>
      <c r="G99" s="4">
        <f t="shared" si="12"/>
        <v>0.44179999999999986</v>
      </c>
      <c r="H99" s="12">
        <f t="shared" si="14"/>
        <v>0.42857142857142855</v>
      </c>
    </row>
    <row r="100" spans="1:8" x14ac:dyDescent="0.35">
      <c r="A100" s="11">
        <v>9.8000000000000007</v>
      </c>
      <c r="B100" s="4">
        <f t="shared" si="7"/>
        <v>1</v>
      </c>
      <c r="C100" s="4">
        <f t="shared" si="8"/>
        <v>0.99999744000655355</v>
      </c>
      <c r="D100" s="4">
        <f t="shared" si="9"/>
        <v>6.666666666666643E-2</v>
      </c>
      <c r="E100" s="4">
        <f t="shared" si="10"/>
        <v>0.97811872906386943</v>
      </c>
      <c r="F100" s="15">
        <f t="shared" si="11"/>
        <v>0.85963276360254226</v>
      </c>
      <c r="G100" s="4">
        <f t="shared" si="12"/>
        <v>0.46080000000000015</v>
      </c>
      <c r="H100" s="12">
        <f t="shared" si="14"/>
        <v>0.42857142857142855</v>
      </c>
    </row>
    <row r="101" spans="1:8" x14ac:dyDescent="0.35">
      <c r="A101" s="11">
        <v>9.9</v>
      </c>
      <c r="B101" s="4">
        <f t="shared" si="7"/>
        <v>1</v>
      </c>
      <c r="C101" s="4">
        <f t="shared" si="8"/>
        <v>0.99999343163478804</v>
      </c>
      <c r="D101" s="4">
        <f t="shared" si="9"/>
        <v>3.3333333333333215E-2</v>
      </c>
      <c r="E101" s="4">
        <f t="shared" si="10"/>
        <v>0.98015969426592253</v>
      </c>
      <c r="F101" s="15">
        <f t="shared" si="11"/>
        <v>0.87126203806373947</v>
      </c>
      <c r="G101" s="4">
        <f t="shared" si="12"/>
        <v>0.48020000000000007</v>
      </c>
      <c r="H101" s="12">
        <f t="shared" si="14"/>
        <v>0.42857142857142855</v>
      </c>
    </row>
    <row r="102" spans="1:8" x14ac:dyDescent="0.35">
      <c r="A102" s="11">
        <v>10</v>
      </c>
      <c r="B102" s="4">
        <f t="shared" si="7"/>
        <v>1</v>
      </c>
      <c r="C102" s="4">
        <f t="shared" si="8"/>
        <v>0.99998474144376459</v>
      </c>
      <c r="D102" s="4">
        <f t="shared" si="9"/>
        <v>0</v>
      </c>
      <c r="E102" s="4">
        <f t="shared" si="10"/>
        <v>0.98201379003790845</v>
      </c>
      <c r="F102" s="15">
        <f t="shared" si="11"/>
        <v>0.88249690258459546</v>
      </c>
      <c r="G102" s="4">
        <f t="shared" si="12"/>
        <v>0.5</v>
      </c>
      <c r="H102" s="12">
        <f t="shared" si="14"/>
        <v>0.42857142857142855</v>
      </c>
    </row>
    <row r="103" spans="1:8" x14ac:dyDescent="0.35">
      <c r="A103" s="11">
        <v>10.1</v>
      </c>
      <c r="B103" s="4">
        <f t="shared" si="7"/>
        <v>1</v>
      </c>
      <c r="C103" s="4">
        <f t="shared" si="8"/>
        <v>0.99996729250032712</v>
      </c>
      <c r="D103" s="4">
        <f t="shared" si="9"/>
        <v>0</v>
      </c>
      <c r="E103" s="4">
        <f t="shared" si="10"/>
        <v>0.9836975006285591</v>
      </c>
      <c r="F103" s="15">
        <f t="shared" si="11"/>
        <v>0.89331814156568246</v>
      </c>
      <c r="G103" s="4">
        <f t="shared" si="12"/>
        <v>0.51979999999999993</v>
      </c>
      <c r="H103" s="12">
        <f t="shared" si="14"/>
        <v>0.42857142857142855</v>
      </c>
    </row>
    <row r="104" spans="1:8" x14ac:dyDescent="0.35">
      <c r="A104" s="11">
        <v>10.199999999999999</v>
      </c>
      <c r="B104" s="4">
        <f t="shared" si="7"/>
        <v>1</v>
      </c>
      <c r="C104" s="4">
        <f t="shared" si="8"/>
        <v>0.99993439430438968</v>
      </c>
      <c r="D104" s="4">
        <f t="shared" si="9"/>
        <v>0</v>
      </c>
      <c r="E104" s="4">
        <f t="shared" si="10"/>
        <v>0.98522596830672693</v>
      </c>
      <c r="F104" s="15">
        <f t="shared" si="11"/>
        <v>0.90370707787319604</v>
      </c>
      <c r="G104" s="4">
        <f t="shared" si="12"/>
        <v>0.5391999999999999</v>
      </c>
      <c r="H104" s="12">
        <f t="shared" si="14"/>
        <v>0.42857142857142855</v>
      </c>
    </row>
    <row r="105" spans="1:8" x14ac:dyDescent="0.35">
      <c r="A105" s="11">
        <v>10.3</v>
      </c>
      <c r="B105" s="4">
        <f t="shared" si="7"/>
        <v>1</v>
      </c>
      <c r="C105" s="4">
        <f t="shared" si="8"/>
        <v>0.99987554486097419</v>
      </c>
      <c r="D105" s="4">
        <f t="shared" si="9"/>
        <v>0</v>
      </c>
      <c r="E105" s="4">
        <f t="shared" si="10"/>
        <v>0.98661308217233512</v>
      </c>
      <c r="F105" s="15">
        <f t="shared" si="11"/>
        <v>0.91364562639672897</v>
      </c>
      <c r="G105" s="4">
        <f t="shared" si="12"/>
        <v>0.55820000000000014</v>
      </c>
      <c r="H105" s="12">
        <f t="shared" si="14"/>
        <v>0.42857142857142855</v>
      </c>
    </row>
    <row r="106" spans="1:8" x14ac:dyDescent="0.35">
      <c r="A106" s="11">
        <v>10.4</v>
      </c>
      <c r="B106" s="4">
        <f t="shared" si="7"/>
        <v>1</v>
      </c>
      <c r="C106" s="4">
        <f t="shared" si="8"/>
        <v>0.99977486315894881</v>
      </c>
      <c r="D106" s="4">
        <f t="shared" si="9"/>
        <v>0</v>
      </c>
      <c r="E106" s="4">
        <f t="shared" si="10"/>
        <v>0.98787156501572571</v>
      </c>
      <c r="F106" s="15">
        <f t="shared" si="11"/>
        <v>0.92311634638663587</v>
      </c>
      <c r="G106" s="4">
        <f t="shared" si="12"/>
        <v>0.57680000000000009</v>
      </c>
      <c r="H106" s="12">
        <f t="shared" si="14"/>
        <v>0.42857142857142855</v>
      </c>
    </row>
    <row r="107" spans="1:8" x14ac:dyDescent="0.35">
      <c r="A107" s="11">
        <v>10.5</v>
      </c>
      <c r="B107" s="4">
        <f t="shared" si="7"/>
        <v>1</v>
      </c>
      <c r="C107" s="4">
        <f t="shared" si="8"/>
        <v>0.99960908679851979</v>
      </c>
      <c r="D107" s="4">
        <f t="shared" si="9"/>
        <v>0</v>
      </c>
      <c r="E107" s="4">
        <f t="shared" si="10"/>
        <v>0.98901305736940681</v>
      </c>
      <c r="F107" s="15">
        <f t="shared" si="11"/>
        <v>0.93210249235952758</v>
      </c>
      <c r="G107" s="4">
        <f t="shared" si="12"/>
        <v>0.59499999999999997</v>
      </c>
      <c r="H107" s="12">
        <f t="shared" si="14"/>
        <v>0.42857142857142855</v>
      </c>
    </row>
    <row r="108" spans="1:8" x14ac:dyDescent="0.35">
      <c r="A108" s="11">
        <v>10.6</v>
      </c>
      <c r="B108" s="4">
        <f t="shared" si="7"/>
        <v>1</v>
      </c>
      <c r="C108" s="4">
        <f t="shared" si="8"/>
        <v>0.99934506921543886</v>
      </c>
      <c r="D108" s="4">
        <f t="shared" si="9"/>
        <v>0</v>
      </c>
      <c r="E108" s="4">
        <f t="shared" si="10"/>
        <v>0.99004819813309575</v>
      </c>
      <c r="F108" s="15">
        <f t="shared" si="11"/>
        <v>0.94058806336434209</v>
      </c>
      <c r="G108" s="4">
        <f t="shared" si="12"/>
        <v>0.6127999999999999</v>
      </c>
      <c r="H108" s="12">
        <f t="shared" si="14"/>
        <v>0.42857142857142855</v>
      </c>
    </row>
    <row r="109" spans="1:8" x14ac:dyDescent="0.35">
      <c r="A109" s="11">
        <v>10.7</v>
      </c>
      <c r="B109" s="4">
        <f t="shared" si="7"/>
        <v>1</v>
      </c>
      <c r="C109" s="4">
        <f t="shared" si="8"/>
        <v>0.99893671566354703</v>
      </c>
      <c r="D109" s="4">
        <f t="shared" si="9"/>
        <v>0</v>
      </c>
      <c r="E109" s="4">
        <f t="shared" si="10"/>
        <v>0.99098670134715205</v>
      </c>
      <c r="F109" s="15">
        <f t="shared" si="11"/>
        <v>0.94855785040642293</v>
      </c>
      <c r="G109" s="4">
        <f t="shared" si="12"/>
        <v>0.63019999999999987</v>
      </c>
      <c r="H109" s="12">
        <f t="shared" si="14"/>
        <v>0.42857142857142855</v>
      </c>
    </row>
    <row r="110" spans="1:8" x14ac:dyDescent="0.35">
      <c r="A110" s="11">
        <v>10.8</v>
      </c>
      <c r="B110" s="4">
        <f t="shared" si="7"/>
        <v>1</v>
      </c>
      <c r="C110" s="4">
        <f t="shared" si="8"/>
        <v>0.99832131019888715</v>
      </c>
      <c r="D110" s="4">
        <f t="shared" si="9"/>
        <v>0</v>
      </c>
      <c r="E110" s="4">
        <f t="shared" si="10"/>
        <v>0.99183742884684012</v>
      </c>
      <c r="F110" s="15">
        <f t="shared" si="11"/>
        <v>0.95599748183309996</v>
      </c>
      <c r="G110" s="4">
        <f t="shared" si="12"/>
        <v>0.64720000000000011</v>
      </c>
      <c r="H110" s="12">
        <f t="shared" si="14"/>
        <v>0.42857142857142855</v>
      </c>
    </row>
    <row r="111" spans="1:8" x14ac:dyDescent="0.35">
      <c r="A111" s="11">
        <v>10.9</v>
      </c>
      <c r="B111" s="4">
        <f t="shared" si="7"/>
        <v>1</v>
      </c>
      <c r="C111" s="4">
        <f t="shared" si="8"/>
        <v>0.99741521238135811</v>
      </c>
      <c r="D111" s="4">
        <f t="shared" si="9"/>
        <v>0</v>
      </c>
      <c r="E111" s="4">
        <f t="shared" si="10"/>
        <v>0.99260845865571812</v>
      </c>
      <c r="F111" s="15">
        <f t="shared" si="11"/>
        <v>0.96289346649136276</v>
      </c>
      <c r="G111" s="4">
        <f t="shared" si="12"/>
        <v>0.66380000000000006</v>
      </c>
      <c r="H111" s="12">
        <f t="shared" si="14"/>
        <v>0.42857142857142855</v>
      </c>
    </row>
    <row r="112" spans="1:8" x14ac:dyDescent="0.35">
      <c r="A112" s="11">
        <v>11</v>
      </c>
      <c r="B112" s="4">
        <f t="shared" si="7"/>
        <v>1</v>
      </c>
      <c r="C112" s="4">
        <f t="shared" si="8"/>
        <v>0.99610894941634243</v>
      </c>
      <c r="D112" s="4">
        <f t="shared" si="9"/>
        <v>0</v>
      </c>
      <c r="E112" s="4">
        <f t="shared" si="10"/>
        <v>0.99330714907571527</v>
      </c>
      <c r="F112" s="15">
        <f t="shared" si="11"/>
        <v>0.96923323447634413</v>
      </c>
      <c r="G112" s="4">
        <f t="shared" si="12"/>
        <v>0.67999999999999994</v>
      </c>
      <c r="H112" s="12">
        <f t="shared" si="14"/>
        <v>0.42857142857142855</v>
      </c>
    </row>
    <row r="113" spans="1:8" x14ac:dyDescent="0.35">
      <c r="A113" s="11">
        <v>11.1</v>
      </c>
      <c r="B113" s="4">
        <f t="shared" si="7"/>
        <v>1</v>
      </c>
      <c r="C113" s="4">
        <f t="shared" si="8"/>
        <v>0.9942618065677149</v>
      </c>
      <c r="D113" s="4">
        <f t="shared" si="9"/>
        <v>0</v>
      </c>
      <c r="E113" s="4">
        <f t="shared" si="10"/>
        <v>0.99394019850841575</v>
      </c>
      <c r="F113" s="15">
        <f t="shared" si="11"/>
        <v>0.97500517529841779</v>
      </c>
      <c r="G113" s="4">
        <f t="shared" si="12"/>
        <v>0.69579999999999997</v>
      </c>
      <c r="H113" s="12">
        <f t="shared" si="14"/>
        <v>0.42857142857142855</v>
      </c>
    </row>
    <row r="114" spans="1:8" x14ac:dyDescent="0.35">
      <c r="A114" s="11">
        <v>11.2</v>
      </c>
      <c r="B114" s="4">
        <f t="shared" si="7"/>
        <v>1</v>
      </c>
      <c r="C114" s="4">
        <f t="shared" si="8"/>
        <v>0.99169613771977994</v>
      </c>
      <c r="D114" s="4">
        <f t="shared" si="9"/>
        <v>0</v>
      </c>
      <c r="E114" s="4">
        <f t="shared" si="10"/>
        <v>0.99451370110054949</v>
      </c>
      <c r="F114" s="15">
        <f t="shared" si="11"/>
        <v>0.98019867330675525</v>
      </c>
      <c r="G114" s="4">
        <f t="shared" si="12"/>
        <v>0.71119999999999983</v>
      </c>
      <c r="H114" s="12">
        <f t="shared" si="14"/>
        <v>0.42857142857142855</v>
      </c>
    </row>
    <row r="115" spans="1:8" x14ac:dyDescent="0.35">
      <c r="A115" s="11">
        <v>11.3</v>
      </c>
      <c r="B115" s="4">
        <f t="shared" si="7"/>
        <v>1</v>
      </c>
      <c r="C115" s="4">
        <f t="shared" si="8"/>
        <v>0.98819179185987194</v>
      </c>
      <c r="D115" s="4">
        <f t="shared" si="9"/>
        <v>0</v>
      </c>
      <c r="E115" s="4">
        <f t="shared" si="10"/>
        <v>0.99503319834994297</v>
      </c>
      <c r="F115" s="15">
        <f t="shared" si="11"/>
        <v>0.98480414021809548</v>
      </c>
      <c r="G115" s="4">
        <f t="shared" si="12"/>
        <v>0.72620000000000007</v>
      </c>
      <c r="H115" s="12">
        <f t="shared" si="14"/>
        <v>0.42857142857142855</v>
      </c>
    </row>
    <row r="116" spans="1:8" x14ac:dyDescent="0.35">
      <c r="A116" s="11">
        <v>11.4</v>
      </c>
      <c r="B116" s="4">
        <f t="shared" si="7"/>
        <v>1</v>
      </c>
      <c r="C116" s="4">
        <f t="shared" si="8"/>
        <v>0.98348129088135039</v>
      </c>
      <c r="D116" s="4">
        <f t="shared" si="9"/>
        <v>0</v>
      </c>
      <c r="E116" s="4">
        <f t="shared" si="10"/>
        <v>0.99550372683905886</v>
      </c>
      <c r="F116" s="15">
        <f t="shared" si="11"/>
        <v>0.98881304461123309</v>
      </c>
      <c r="G116" s="4">
        <f t="shared" si="12"/>
        <v>0.74080000000000001</v>
      </c>
      <c r="H116" s="12">
        <f t="shared" si="14"/>
        <v>0.42857142857142855</v>
      </c>
    </row>
    <row r="117" spans="1:8" x14ac:dyDescent="0.35">
      <c r="A117" s="11">
        <v>11.5</v>
      </c>
      <c r="B117" s="4">
        <f t="shared" si="7"/>
        <v>1</v>
      </c>
      <c r="C117" s="4">
        <f t="shared" si="8"/>
        <v>0.97724670213336673</v>
      </c>
      <c r="D117" s="4">
        <f t="shared" si="9"/>
        <v>0</v>
      </c>
      <c r="E117" s="4">
        <f t="shared" si="10"/>
        <v>0.99592986228410396</v>
      </c>
      <c r="F117" s="15">
        <f t="shared" si="11"/>
        <v>0.99221793826024351</v>
      </c>
      <c r="G117" s="4">
        <f t="shared" si="12"/>
        <v>0.755</v>
      </c>
      <c r="H117" s="12">
        <f t="shared" si="14"/>
        <v>0.42857142857142855</v>
      </c>
    </row>
    <row r="118" spans="1:8" x14ac:dyDescent="0.35">
      <c r="A118" s="11">
        <v>11.6</v>
      </c>
      <c r="B118" s="4">
        <f t="shared" si="7"/>
        <v>1</v>
      </c>
      <c r="C118" s="4">
        <f t="shared" si="8"/>
        <v>0.96911950952197168</v>
      </c>
      <c r="D118" s="4">
        <f t="shared" si="9"/>
        <v>0</v>
      </c>
      <c r="E118" s="4">
        <f t="shared" si="10"/>
        <v>0.99631576010056411</v>
      </c>
      <c r="F118" s="15">
        <f t="shared" si="11"/>
        <v>0.99501247919268232</v>
      </c>
      <c r="G118" s="4">
        <f t="shared" si="12"/>
        <v>0.76879999999999993</v>
      </c>
      <c r="H118" s="12">
        <f t="shared" si="14"/>
        <v>0.42857142857142855</v>
      </c>
    </row>
    <row r="119" spans="1:8" x14ac:dyDescent="0.35">
      <c r="A119" s="11">
        <v>11.7</v>
      </c>
      <c r="B119" s="4">
        <f t="shared" si="7"/>
        <v>1</v>
      </c>
      <c r="C119" s="4">
        <f t="shared" si="8"/>
        <v>0.95868514976803532</v>
      </c>
      <c r="D119" s="4">
        <f t="shared" si="9"/>
        <v>0</v>
      </c>
      <c r="E119" s="4">
        <f t="shared" si="10"/>
        <v>0.99666519269258669</v>
      </c>
      <c r="F119" s="15">
        <f t="shared" si="11"/>
        <v>0.99719145137284493</v>
      </c>
      <c r="G119" s="4">
        <f t="shared" si="12"/>
        <v>0.7821999999999999</v>
      </c>
      <c r="H119" s="12">
        <f t="shared" si="14"/>
        <v>0.42857142857142855</v>
      </c>
    </row>
    <row r="120" spans="1:8" x14ac:dyDescent="0.35">
      <c r="A120" s="11">
        <v>11.8</v>
      </c>
      <c r="B120" s="4">
        <f t="shared" si="7"/>
        <v>1</v>
      </c>
      <c r="C120" s="4">
        <f t="shared" si="8"/>
        <v>0.94549414412456556</v>
      </c>
      <c r="D120" s="4">
        <f t="shared" si="9"/>
        <v>0</v>
      </c>
      <c r="E120" s="4">
        <f t="shared" si="10"/>
        <v>0.99698158367529166</v>
      </c>
      <c r="F120" s="15">
        <f t="shared" si="11"/>
        <v>0.99875078092458092</v>
      </c>
      <c r="G120" s="4">
        <f t="shared" si="12"/>
        <v>0.79520000000000013</v>
      </c>
      <c r="H120" s="12">
        <f t="shared" si="14"/>
        <v>0.42857142857142855</v>
      </c>
    </row>
    <row r="121" spans="1:8" x14ac:dyDescent="0.35">
      <c r="A121" s="11">
        <v>11.9</v>
      </c>
      <c r="B121" s="4">
        <f t="shared" si="7"/>
        <v>1</v>
      </c>
      <c r="C121" s="4">
        <f t="shared" si="8"/>
        <v>0.92908175431182782</v>
      </c>
      <c r="D121" s="4">
        <f t="shared" si="9"/>
        <v>0</v>
      </c>
      <c r="E121" s="4">
        <f t="shared" si="10"/>
        <v>0.99726803923698903</v>
      </c>
      <c r="F121" s="15">
        <f t="shared" si="11"/>
        <v>0.99968754882303912</v>
      </c>
      <c r="G121" s="4">
        <f t="shared" si="12"/>
        <v>0.80780000000000007</v>
      </c>
      <c r="H121" s="12">
        <f t="shared" si="14"/>
        <v>0.42857142857142855</v>
      </c>
    </row>
    <row r="122" spans="1:8" x14ac:dyDescent="0.35">
      <c r="A122" s="11">
        <v>12</v>
      </c>
      <c r="B122" s="4">
        <f t="shared" si="7"/>
        <v>1</v>
      </c>
      <c r="C122" s="4">
        <f t="shared" si="8"/>
        <v>0.9089976004549426</v>
      </c>
      <c r="D122" s="4">
        <f t="shared" si="9"/>
        <v>0</v>
      </c>
      <c r="E122" s="4">
        <f t="shared" si="10"/>
        <v>0.99752737684336534</v>
      </c>
      <c r="F122" s="15">
        <f t="shared" si="11"/>
        <v>1</v>
      </c>
      <c r="G122" s="4">
        <f t="shared" si="12"/>
        <v>0.82000000000000006</v>
      </c>
      <c r="H122" s="12">
        <f t="shared" si="14"/>
        <v>0.42857142857142855</v>
      </c>
    </row>
    <row r="123" spans="1:8" x14ac:dyDescent="0.35">
      <c r="A123" s="11">
        <v>12.1</v>
      </c>
      <c r="B123" s="4">
        <f t="shared" si="7"/>
        <v>0.98000000000000009</v>
      </c>
      <c r="C123" s="4">
        <f t="shared" si="8"/>
        <v>0.88484546418411936</v>
      </c>
      <c r="D123" s="4">
        <f t="shared" si="9"/>
        <v>0</v>
      </c>
      <c r="E123" s="4">
        <f t="shared" si="10"/>
        <v>0.9977621514787236</v>
      </c>
      <c r="F123" s="15">
        <f t="shared" si="11"/>
        <v>0.99968754882303912</v>
      </c>
      <c r="G123" s="4">
        <f t="shared" si="12"/>
        <v>0.83179999999999998</v>
      </c>
      <c r="H123" s="12">
        <f t="shared" si="14"/>
        <v>0.42857142857142855</v>
      </c>
    </row>
    <row r="124" spans="1:8" x14ac:dyDescent="0.35">
      <c r="A124" s="11">
        <v>12.2</v>
      </c>
      <c r="B124" s="4">
        <f t="shared" si="7"/>
        <v>0.96000000000000019</v>
      </c>
      <c r="C124" s="4">
        <f t="shared" si="8"/>
        <v>0.85633142684271579</v>
      </c>
      <c r="D124" s="4">
        <f t="shared" si="9"/>
        <v>0</v>
      </c>
      <c r="E124" s="4">
        <f t="shared" si="10"/>
        <v>0.9979746796109501</v>
      </c>
      <c r="F124" s="15">
        <f t="shared" si="11"/>
        <v>0.99875078092458092</v>
      </c>
      <c r="G124" s="4">
        <f t="shared" si="12"/>
        <v>0.84319999999999995</v>
      </c>
      <c r="H124" s="12">
        <f t="shared" si="14"/>
        <v>0.42857142857142855</v>
      </c>
    </row>
    <row r="125" spans="1:8" x14ac:dyDescent="0.35">
      <c r="A125" s="11">
        <v>12.3</v>
      </c>
      <c r="B125" s="4">
        <f t="shared" si="7"/>
        <v>0.93999999999999984</v>
      </c>
      <c r="C125" s="4">
        <f t="shared" si="8"/>
        <v>0.82331569151594852</v>
      </c>
      <c r="D125" s="4">
        <f t="shared" si="9"/>
        <v>0</v>
      </c>
      <c r="E125" s="4">
        <f t="shared" si="10"/>
        <v>0.99816706105750719</v>
      </c>
      <c r="F125" s="15">
        <f t="shared" si="11"/>
        <v>0.99719145137284493</v>
      </c>
      <c r="G125" s="4">
        <f t="shared" si="12"/>
        <v>0.85420000000000007</v>
      </c>
      <c r="H125" s="12">
        <f t="shared" si="14"/>
        <v>0.42857142857142855</v>
      </c>
    </row>
    <row r="126" spans="1:8" x14ac:dyDescent="0.35">
      <c r="A126" s="11">
        <v>12.4</v>
      </c>
      <c r="B126" s="4">
        <f t="shared" si="7"/>
        <v>0.91999999999999993</v>
      </c>
      <c r="C126" s="4">
        <f t="shared" si="8"/>
        <v>0.7858604683671826</v>
      </c>
      <c r="D126" s="4">
        <f t="shared" si="9"/>
        <v>0</v>
      </c>
      <c r="E126" s="4">
        <f t="shared" si="10"/>
        <v>0.99834119891982553</v>
      </c>
      <c r="F126" s="15">
        <f t="shared" si="11"/>
        <v>0.99501247919268232</v>
      </c>
      <c r="G126" s="4">
        <f t="shared" si="12"/>
        <v>0.86480000000000001</v>
      </c>
      <c r="H126" s="12">
        <f t="shared" si="14"/>
        <v>0.42857142857142855</v>
      </c>
    </row>
    <row r="127" spans="1:8" x14ac:dyDescent="0.35">
      <c r="A127" s="11">
        <v>12.5</v>
      </c>
      <c r="B127" s="4">
        <f t="shared" si="7"/>
        <v>0.9</v>
      </c>
      <c r="C127" s="4">
        <f t="shared" si="8"/>
        <v>0.74426418895877866</v>
      </c>
      <c r="D127" s="4">
        <f t="shared" si="9"/>
        <v>0</v>
      </c>
      <c r="E127" s="4">
        <f t="shared" si="10"/>
        <v>0.99849881774326299</v>
      </c>
      <c r="F127" s="15">
        <f t="shared" si="11"/>
        <v>0.99221793826024351</v>
      </c>
      <c r="G127" s="4">
        <f t="shared" si="12"/>
        <v>0.875</v>
      </c>
      <c r="H127" s="12">
        <f t="shared" si="14"/>
        <v>0.42857142857142855</v>
      </c>
    </row>
    <row r="128" spans="1:8" x14ac:dyDescent="0.35">
      <c r="A128" s="11">
        <v>12.6</v>
      </c>
      <c r="B128" s="4">
        <f t="shared" si="7"/>
        <v>0.88000000000000012</v>
      </c>
      <c r="C128" s="4">
        <f t="shared" si="8"/>
        <v>0.69907229820388561</v>
      </c>
      <c r="D128" s="4">
        <f t="shared" si="9"/>
        <v>0</v>
      </c>
      <c r="E128" s="4">
        <f t="shared" si="10"/>
        <v>0.9986414800495711</v>
      </c>
      <c r="F128" s="15">
        <f t="shared" si="11"/>
        <v>0.98881304461123309</v>
      </c>
      <c r="G128" s="4">
        <f t="shared" si="12"/>
        <v>0.88479999999999992</v>
      </c>
      <c r="H128" s="12">
        <f t="shared" si="14"/>
        <v>0.42857142857142855</v>
      </c>
    </row>
    <row r="129" spans="1:8" x14ac:dyDescent="0.35">
      <c r="A129" s="11">
        <v>12.7</v>
      </c>
      <c r="B129" s="4">
        <f t="shared" si="7"/>
        <v>0.8600000000000001</v>
      </c>
      <c r="C129" s="4">
        <f t="shared" si="8"/>
        <v>0.65105784531108646</v>
      </c>
      <c r="D129" s="4">
        <f t="shared" si="9"/>
        <v>0</v>
      </c>
      <c r="E129" s="4">
        <f t="shared" si="10"/>
        <v>0.99877060137872264</v>
      </c>
      <c r="F129" s="15">
        <f t="shared" si="11"/>
        <v>0.98480414021809548</v>
      </c>
      <c r="G129" s="4">
        <f t="shared" si="12"/>
        <v>0.89419999999999988</v>
      </c>
      <c r="H129" s="12">
        <f t="shared" si="14"/>
        <v>0.42857142857142855</v>
      </c>
    </row>
    <row r="130" spans="1:8" x14ac:dyDescent="0.35">
      <c r="A130" s="11">
        <v>12.8</v>
      </c>
      <c r="B130" s="4">
        <f t="shared" ref="B130:B193" si="15">IF(AND((A130&gt;=$K$3),(A130&lt;=$K$4)),1,IF(AND((A130&gt;$K$2),(A130&lt;$K$3)),((A130-$K$2)/($K$3-$K$2)),IF(AND((A130&gt;$K$4),(A130&lt;$K$5)),((A130-$K$5)/($K$4-$K$5)),0)))</f>
        <v>0.83999999999999986</v>
      </c>
      <c r="C130" s="4">
        <f t="shared" ref="C130:C193" si="16">1/(1+ABS((A130-$K$10)/$K$8)^(2*$K$9))</f>
        <v>0.60117092539560335</v>
      </c>
      <c r="D130" s="4">
        <f t="shared" ref="D130:D193" si="17">IF(OR((A130&lt;=$K$13),(A130&gt;=$K$15)),0,IF(A130=$K$14,1,IF(AND((A130&gt;$K$13),(A130&lt;$K$14)),((A130-$K$13)/($K$14-$K$13)),((A130-$K$15)/($K$14-$K$15)))))</f>
        <v>0</v>
      </c>
      <c r="E130" s="4">
        <f t="shared" ref="E130:E193" si="18">1/(1+EXP(-$K$18*(A130-$K$19)))</f>
        <v>0.99888746396713979</v>
      </c>
      <c r="F130" s="15">
        <f t="shared" ref="F130:F193" si="19">EXP(-(((A130-$K$22)^2)/(2*$K$23^2)))</f>
        <v>0.98019867330675525</v>
      </c>
      <c r="G130" s="4">
        <f t="shared" ref="G130:G193" si="20">IF(A130&lt;=$K$26,0,IF(AND(A130&gt;=$K$26,A130&lt;=$K$28),2*(((A130-$K$26)/($K$27-$K$26))^2),IF(AND(A130&gt;=$K$28,A130&lt;=$K$27),1-2*((($K$27-A130)/($K$27-$K$26))^2),1)))</f>
        <v>0.90320000000000011</v>
      </c>
      <c r="H130" s="12">
        <f t="shared" si="14"/>
        <v>0.42857142857142855</v>
      </c>
    </row>
    <row r="131" spans="1:8" x14ac:dyDescent="0.35">
      <c r="A131" s="11">
        <v>12.9</v>
      </c>
      <c r="B131" s="4">
        <f t="shared" si="15"/>
        <v>0.82</v>
      </c>
      <c r="C131" s="4">
        <f t="shared" si="16"/>
        <v>0.55046321919481722</v>
      </c>
      <c r="D131" s="4">
        <f t="shared" si="17"/>
        <v>0</v>
      </c>
      <c r="E131" s="4">
        <f t="shared" si="18"/>
        <v>0.9989932291799144</v>
      </c>
      <c r="F131" s="15">
        <f t="shared" si="19"/>
        <v>0.97500517529841779</v>
      </c>
      <c r="G131" s="4">
        <f t="shared" si="20"/>
        <v>0.91180000000000005</v>
      </c>
      <c r="H131" s="12">
        <f t="shared" ref="H131:H194" si="21">MAX(MIN($N$6,$N$7,F131),MIN($N$8,$N$9,G131))</f>
        <v>0.42857142857142855</v>
      </c>
    </row>
    <row r="132" spans="1:8" x14ac:dyDescent="0.35">
      <c r="A132" s="11">
        <v>13</v>
      </c>
      <c r="B132" s="4">
        <f t="shared" si="15"/>
        <v>0.8</v>
      </c>
      <c r="C132" s="4">
        <f t="shared" si="16"/>
        <v>0.5</v>
      </c>
      <c r="D132" s="4">
        <f t="shared" si="17"/>
        <v>0</v>
      </c>
      <c r="E132" s="4">
        <f t="shared" si="18"/>
        <v>0.9990889488055994</v>
      </c>
      <c r="F132" s="15">
        <f t="shared" si="19"/>
        <v>0.96923323447634413</v>
      </c>
      <c r="G132" s="4">
        <f t="shared" si="20"/>
        <v>0.91999999999999993</v>
      </c>
      <c r="H132" s="12">
        <f t="shared" si="21"/>
        <v>0.42857142857142855</v>
      </c>
    </row>
    <row r="133" spans="1:8" x14ac:dyDescent="0.35">
      <c r="A133" s="11">
        <v>13.1</v>
      </c>
      <c r="B133" s="4">
        <f t="shared" si="15"/>
        <v>0.78</v>
      </c>
      <c r="C133" s="4">
        <f t="shared" si="16"/>
        <v>0.45077474480513263</v>
      </c>
      <c r="D133" s="4">
        <f t="shared" si="17"/>
        <v>0</v>
      </c>
      <c r="E133" s="4">
        <f t="shared" si="18"/>
        <v>0.99917557531360168</v>
      </c>
      <c r="F133" s="15">
        <f t="shared" si="19"/>
        <v>0.96289346649136276</v>
      </c>
      <c r="G133" s="4">
        <f t="shared" si="20"/>
        <v>0.92779999999999996</v>
      </c>
      <c r="H133" s="12">
        <f t="shared" si="21"/>
        <v>0.42857142857142855</v>
      </c>
    </row>
    <row r="134" spans="1:8" x14ac:dyDescent="0.35">
      <c r="A134" s="11">
        <v>13.2</v>
      </c>
      <c r="B134" s="4">
        <f t="shared" si="15"/>
        <v>0.76000000000000012</v>
      </c>
      <c r="C134" s="4">
        <f t="shared" si="16"/>
        <v>0.40363995344779391</v>
      </c>
      <c r="D134" s="4">
        <f t="shared" si="17"/>
        <v>0</v>
      </c>
      <c r="E134" s="4">
        <f t="shared" si="18"/>
        <v>0.99925397116616332</v>
      </c>
      <c r="F134" s="15">
        <f t="shared" si="19"/>
        <v>0.95599748183309996</v>
      </c>
      <c r="G134" s="4">
        <f t="shared" si="20"/>
        <v>0.93519999999999992</v>
      </c>
      <c r="H134" s="12">
        <f t="shared" si="21"/>
        <v>0.42857142857142855</v>
      </c>
    </row>
    <row r="135" spans="1:8" x14ac:dyDescent="0.35">
      <c r="A135" s="11">
        <v>13.3</v>
      </c>
      <c r="B135" s="4">
        <f t="shared" si="15"/>
        <v>0.73999999999999988</v>
      </c>
      <c r="C135" s="4">
        <f t="shared" si="16"/>
        <v>0.35926278658182231</v>
      </c>
      <c r="D135" s="4">
        <f t="shared" si="17"/>
        <v>0</v>
      </c>
      <c r="E135" s="4">
        <f t="shared" si="18"/>
        <v>0.99932491726936723</v>
      </c>
      <c r="F135" s="15">
        <f t="shared" si="19"/>
        <v>0.94855785040642293</v>
      </c>
      <c r="G135" s="4">
        <f t="shared" si="20"/>
        <v>0.94220000000000004</v>
      </c>
      <c r="H135" s="12">
        <f t="shared" si="21"/>
        <v>0.42857142857142855</v>
      </c>
    </row>
    <row r="136" spans="1:8" x14ac:dyDescent="0.35">
      <c r="A136" s="11">
        <v>13.4</v>
      </c>
      <c r="B136" s="4">
        <f t="shared" si="15"/>
        <v>0.72</v>
      </c>
      <c r="C136" s="4">
        <f t="shared" si="16"/>
        <v>0.31810776168273724</v>
      </c>
      <c r="D136" s="4">
        <f t="shared" si="17"/>
        <v>0</v>
      </c>
      <c r="E136" s="4">
        <f t="shared" si="18"/>
        <v>0.99938912064056562</v>
      </c>
      <c r="F136" s="15">
        <f t="shared" si="19"/>
        <v>0.94058806336434209</v>
      </c>
      <c r="G136" s="4">
        <f t="shared" si="20"/>
        <v>0.94879999999999998</v>
      </c>
      <c r="H136" s="12">
        <f t="shared" si="21"/>
        <v>0.42857142857142855</v>
      </c>
    </row>
    <row r="137" spans="1:8" x14ac:dyDescent="0.35">
      <c r="A137" s="11">
        <v>13.5</v>
      </c>
      <c r="B137" s="4">
        <f t="shared" si="15"/>
        <v>0.7</v>
      </c>
      <c r="C137" s="4">
        <f t="shared" si="16"/>
        <v>0.28044319450256172</v>
      </c>
      <c r="D137" s="4">
        <f t="shared" si="17"/>
        <v>0</v>
      </c>
      <c r="E137" s="4">
        <f t="shared" si="18"/>
        <v>0.9994472213630764</v>
      </c>
      <c r="F137" s="15">
        <f t="shared" si="19"/>
        <v>0.93210249235952758</v>
      </c>
      <c r="G137" s="4">
        <f t="shared" si="20"/>
        <v>0.95499999999999996</v>
      </c>
      <c r="H137" s="12">
        <f t="shared" si="21"/>
        <v>0.42857142857142855</v>
      </c>
    </row>
    <row r="138" spans="1:8" x14ac:dyDescent="0.35">
      <c r="A138" s="11">
        <v>13.6</v>
      </c>
      <c r="B138" s="4">
        <f t="shared" si="15"/>
        <v>0.68</v>
      </c>
      <c r="C138" s="4">
        <f t="shared" si="16"/>
        <v>0.24636471236194643</v>
      </c>
      <c r="D138" s="4">
        <f t="shared" si="17"/>
        <v>0</v>
      </c>
      <c r="E138" s="4">
        <f t="shared" si="18"/>
        <v>0.99949979889292051</v>
      </c>
      <c r="F138" s="15">
        <f t="shared" si="19"/>
        <v>0.92311634638663587</v>
      </c>
      <c r="G138" s="4">
        <f t="shared" si="20"/>
        <v>0.96079999999999999</v>
      </c>
      <c r="H138" s="12">
        <f t="shared" si="21"/>
        <v>0.42857142857142855</v>
      </c>
    </row>
    <row r="139" spans="1:8" x14ac:dyDescent="0.35">
      <c r="A139" s="11">
        <v>13.7</v>
      </c>
      <c r="B139" s="4">
        <f t="shared" si="15"/>
        <v>0.66000000000000014</v>
      </c>
      <c r="C139" s="4">
        <f t="shared" si="16"/>
        <v>0.21582823848485047</v>
      </c>
      <c r="D139" s="4">
        <f t="shared" si="17"/>
        <v>0</v>
      </c>
      <c r="E139" s="4">
        <f t="shared" si="18"/>
        <v>0.9995473777767595</v>
      </c>
      <c r="F139" s="15">
        <f t="shared" si="19"/>
        <v>0.91364562639672897</v>
      </c>
      <c r="G139" s="4">
        <f t="shared" si="20"/>
        <v>0.96619999999999995</v>
      </c>
      <c r="H139" s="12">
        <f t="shared" si="21"/>
        <v>0.42857142857142855</v>
      </c>
    </row>
    <row r="140" spans="1:8" x14ac:dyDescent="0.35">
      <c r="A140" s="11">
        <v>13.8</v>
      </c>
      <c r="B140" s="4">
        <f t="shared" si="15"/>
        <v>0.6399999999999999</v>
      </c>
      <c r="C140" s="4">
        <f t="shared" si="16"/>
        <v>0.18868576170600412</v>
      </c>
      <c r="D140" s="4">
        <f t="shared" si="17"/>
        <v>0</v>
      </c>
      <c r="E140" s="4">
        <f t="shared" si="18"/>
        <v>0.99959043283501392</v>
      </c>
      <c r="F140" s="15">
        <f t="shared" si="19"/>
        <v>0.90370707787319604</v>
      </c>
      <c r="G140" s="4">
        <f t="shared" si="20"/>
        <v>0.97120000000000006</v>
      </c>
      <c r="H140" s="12">
        <f t="shared" si="21"/>
        <v>0.42857142857142855</v>
      </c>
    </row>
    <row r="141" spans="1:8" x14ac:dyDescent="0.35">
      <c r="A141" s="11">
        <v>13.9</v>
      </c>
      <c r="B141" s="4">
        <f t="shared" si="15"/>
        <v>0.61999999999999988</v>
      </c>
      <c r="C141" s="4">
        <f t="shared" si="16"/>
        <v>0.16471906210910711</v>
      </c>
      <c r="D141" s="4">
        <f t="shared" si="17"/>
        <v>0</v>
      </c>
      <c r="E141" s="4">
        <f t="shared" si="18"/>
        <v>0.99962939385937355</v>
      </c>
      <c r="F141" s="15">
        <f t="shared" si="19"/>
        <v>0.89331814156568246</v>
      </c>
      <c r="G141" s="4">
        <f t="shared" si="20"/>
        <v>0.9758</v>
      </c>
      <c r="H141" s="12">
        <f t="shared" si="21"/>
        <v>0.42857142857142855</v>
      </c>
    </row>
    <row r="142" spans="1:8" x14ac:dyDescent="0.35">
      <c r="A142" s="11">
        <v>14</v>
      </c>
      <c r="B142" s="4">
        <f t="shared" si="15"/>
        <v>0.6</v>
      </c>
      <c r="C142" s="4">
        <f t="shared" si="16"/>
        <v>0.14366857315728437</v>
      </c>
      <c r="D142" s="4">
        <f t="shared" si="17"/>
        <v>0</v>
      </c>
      <c r="E142" s="4">
        <f t="shared" si="18"/>
        <v>0.99966464986953363</v>
      </c>
      <c r="F142" s="15">
        <f t="shared" si="19"/>
        <v>0.88249690258459546</v>
      </c>
      <c r="G142" s="4">
        <f t="shared" si="20"/>
        <v>0.98</v>
      </c>
      <c r="H142" s="12">
        <f t="shared" si="21"/>
        <v>0.42857142857142855</v>
      </c>
    </row>
    <row r="143" spans="1:8" x14ac:dyDescent="0.35">
      <c r="A143" s="11">
        <v>14.1</v>
      </c>
      <c r="B143" s="4">
        <f t="shared" si="15"/>
        <v>0.58000000000000007</v>
      </c>
      <c r="C143" s="4">
        <f t="shared" si="16"/>
        <v>0.12525624107258221</v>
      </c>
      <c r="D143" s="4">
        <f t="shared" si="17"/>
        <v>0</v>
      </c>
      <c r="E143" s="4">
        <f t="shared" si="18"/>
        <v>0.99969655296997117</v>
      </c>
      <c r="F143" s="15">
        <f t="shared" si="19"/>
        <v>0.87126203806373947</v>
      </c>
      <c r="G143" s="4">
        <f t="shared" si="20"/>
        <v>0.98380000000000001</v>
      </c>
      <c r="H143" s="12">
        <f t="shared" si="21"/>
        <v>0.42857142857142855</v>
      </c>
    </row>
    <row r="144" spans="1:8" x14ac:dyDescent="0.35">
      <c r="A144" s="11">
        <v>14.2</v>
      </c>
      <c r="B144" s="4">
        <f t="shared" si="15"/>
        <v>0.56000000000000016</v>
      </c>
      <c r="C144" s="4">
        <f t="shared" si="16"/>
        <v>0.10920240820445305</v>
      </c>
      <c r="D144" s="4">
        <f t="shared" si="17"/>
        <v>0</v>
      </c>
      <c r="E144" s="4">
        <f t="shared" si="18"/>
        <v>0.99972542184389857</v>
      </c>
      <c r="F144" s="15">
        <f t="shared" si="19"/>
        <v>0.85963276360254226</v>
      </c>
      <c r="G144" s="4">
        <f t="shared" si="20"/>
        <v>0.98719999999999997</v>
      </c>
      <c r="H144" s="12">
        <f t="shared" si="21"/>
        <v>0.42857142857142855</v>
      </c>
    </row>
    <row r="145" spans="1:8" x14ac:dyDescent="0.35">
      <c r="A145" s="11">
        <v>14.3</v>
      </c>
      <c r="B145" s="4">
        <f t="shared" si="15"/>
        <v>0.53999999999999981</v>
      </c>
      <c r="C145" s="4">
        <f t="shared" si="16"/>
        <v>9.5237416505198846E-2</v>
      </c>
      <c r="D145" s="4">
        <f t="shared" si="17"/>
        <v>0</v>
      </c>
      <c r="E145" s="4">
        <f t="shared" si="18"/>
        <v>0.99975154491816054</v>
      </c>
      <c r="F145" s="15">
        <f t="shared" si="19"/>
        <v>0.84762877870213571</v>
      </c>
      <c r="G145" s="4">
        <f t="shared" si="20"/>
        <v>0.99019999999999997</v>
      </c>
      <c r="H145" s="12">
        <f t="shared" si="21"/>
        <v>0.42857142857142855</v>
      </c>
    </row>
    <row r="146" spans="1:8" x14ac:dyDescent="0.35">
      <c r="A146" s="11">
        <v>14.4</v>
      </c>
      <c r="B146" s="4">
        <f t="shared" si="15"/>
        <v>0.51999999999999991</v>
      </c>
      <c r="C146" s="4">
        <f t="shared" si="16"/>
        <v>8.3108913166121193E-2</v>
      </c>
      <c r="D146" s="4">
        <f t="shared" si="17"/>
        <v>0</v>
      </c>
      <c r="E146" s="4">
        <f t="shared" si="18"/>
        <v>0.99977518322976666</v>
      </c>
      <c r="F146" s="15">
        <f t="shared" si="19"/>
        <v>0.835270211411272</v>
      </c>
      <c r="G146" s="4">
        <f t="shared" si="20"/>
        <v>0.99280000000000002</v>
      </c>
      <c r="H146" s="12">
        <f t="shared" si="21"/>
        <v>0.42857142857142855</v>
      </c>
    </row>
    <row r="147" spans="1:8" x14ac:dyDescent="0.35">
      <c r="A147" s="11">
        <v>14.5</v>
      </c>
      <c r="B147" s="4">
        <f t="shared" si="15"/>
        <v>0.5</v>
      </c>
      <c r="C147" s="4">
        <f t="shared" si="16"/>
        <v>7.2585875671336619E-2</v>
      </c>
      <c r="D147" s="4">
        <f t="shared" si="17"/>
        <v>0</v>
      </c>
      <c r="E147" s="4">
        <f t="shared" si="18"/>
        <v>0.9997965730219448</v>
      </c>
      <c r="F147" s="15">
        <f t="shared" si="19"/>
        <v>0.82257756239866464</v>
      </c>
      <c r="G147" s="4">
        <f t="shared" si="20"/>
        <v>0.995</v>
      </c>
      <c r="H147" s="12">
        <f t="shared" si="21"/>
        <v>0.42857142857142855</v>
      </c>
    </row>
    <row r="148" spans="1:8" x14ac:dyDescent="0.35">
      <c r="A148" s="11">
        <v>14.6</v>
      </c>
      <c r="B148" s="4">
        <f t="shared" si="15"/>
        <v>0.48000000000000009</v>
      </c>
      <c r="C148" s="4">
        <f t="shared" si="16"/>
        <v>6.3460270662014331E-2</v>
      </c>
      <c r="D148" s="4">
        <f t="shared" si="17"/>
        <v>0</v>
      </c>
      <c r="E148" s="4">
        <f t="shared" si="18"/>
        <v>0.99981592809503661</v>
      </c>
      <c r="F148" s="15">
        <f t="shared" si="19"/>
        <v>0.809571648667887</v>
      </c>
      <c r="G148" s="4">
        <f t="shared" si="20"/>
        <v>0.99680000000000002</v>
      </c>
      <c r="H148" s="12">
        <f t="shared" si="21"/>
        <v>0.42857142857142855</v>
      </c>
    </row>
    <row r="149" spans="1:8" x14ac:dyDescent="0.35">
      <c r="A149" s="11">
        <v>14.7</v>
      </c>
      <c r="B149" s="4">
        <f t="shared" si="15"/>
        <v>0.46000000000000013</v>
      </c>
      <c r="C149" s="4">
        <f t="shared" si="16"/>
        <v>5.5547099935786999E-2</v>
      </c>
      <c r="D149" s="4">
        <f t="shared" si="17"/>
        <v>0</v>
      </c>
      <c r="E149" s="4">
        <f t="shared" si="18"/>
        <v>0.99983344193522272</v>
      </c>
      <c r="F149" s="15">
        <f t="shared" si="19"/>
        <v>0.79627354712941945</v>
      </c>
      <c r="G149" s="4">
        <f t="shared" si="20"/>
        <v>0.99819999999999998</v>
      </c>
      <c r="H149" s="12">
        <f t="shared" si="21"/>
        <v>0.42857142857142855</v>
      </c>
    </row>
    <row r="150" spans="1:8" x14ac:dyDescent="0.35">
      <c r="A150" s="11">
        <v>14.8</v>
      </c>
      <c r="B150" s="4">
        <f t="shared" si="15"/>
        <v>0.43999999999999984</v>
      </c>
      <c r="C150" s="4">
        <f t="shared" si="16"/>
        <v>4.8683416619404868E-2</v>
      </c>
      <c r="D150" s="4">
        <f t="shared" si="17"/>
        <v>0</v>
      </c>
      <c r="E150" s="4">
        <f t="shared" si="18"/>
        <v>0.99984928964194031</v>
      </c>
      <c r="F150" s="15">
        <f t="shared" si="19"/>
        <v>0.78270453824186803</v>
      </c>
      <c r="G150" s="4">
        <f t="shared" si="20"/>
        <v>0.99919999999999998</v>
      </c>
      <c r="H150" s="12">
        <f t="shared" si="21"/>
        <v>0.42857142857142855</v>
      </c>
    </row>
    <row r="151" spans="1:8" x14ac:dyDescent="0.35">
      <c r="A151" s="11">
        <v>14.9</v>
      </c>
      <c r="B151" s="4">
        <f t="shared" si="15"/>
        <v>0.41999999999999993</v>
      </c>
      <c r="C151" s="4">
        <f t="shared" si="16"/>
        <v>4.2726740685403476E-2</v>
      </c>
      <c r="D151" s="4">
        <f t="shared" si="17"/>
        <v>0</v>
      </c>
      <c r="E151" s="4">
        <f t="shared" si="18"/>
        <v>0.99986362967292042</v>
      </c>
      <c r="F151" s="15">
        <f t="shared" si="19"/>
        <v>0.7688860499307919</v>
      </c>
      <c r="G151" s="4">
        <f t="shared" si="20"/>
        <v>0.99980000000000002</v>
      </c>
      <c r="H151" s="12">
        <f t="shared" si="21"/>
        <v>0.42857142857142855</v>
      </c>
    </row>
    <row r="152" spans="1:8" x14ac:dyDescent="0.35">
      <c r="A152" s="11">
        <v>15</v>
      </c>
      <c r="B152" s="4">
        <f t="shared" si="15"/>
        <v>0.4</v>
      </c>
      <c r="C152" s="4">
        <f t="shared" si="16"/>
        <v>3.7553175883819859E-2</v>
      </c>
      <c r="D152" s="4">
        <f t="shared" si="17"/>
        <v>0</v>
      </c>
      <c r="E152" s="4">
        <f t="shared" si="18"/>
        <v>0.99987660542401369</v>
      </c>
      <c r="F152" s="15">
        <f t="shared" si="19"/>
        <v>0.75483960198900735</v>
      </c>
      <c r="G152" s="4">
        <f t="shared" si="20"/>
        <v>1</v>
      </c>
      <c r="H152" s="12">
        <f t="shared" si="21"/>
        <v>0.42857142857142855</v>
      </c>
    </row>
    <row r="153" spans="1:8" x14ac:dyDescent="0.35">
      <c r="A153" s="11">
        <v>15.1</v>
      </c>
      <c r="B153" s="4">
        <f t="shared" si="15"/>
        <v>0.38000000000000006</v>
      </c>
      <c r="C153" s="4">
        <f t="shared" si="16"/>
        <v>3.3055431355195473E-2</v>
      </c>
      <c r="D153" s="4">
        <f t="shared" si="17"/>
        <v>0</v>
      </c>
      <c r="E153" s="4">
        <f t="shared" si="18"/>
        <v>0.99988834665937043</v>
      </c>
      <c r="F153" s="15">
        <f t="shared" si="19"/>
        <v>0.74058675115675188</v>
      </c>
      <c r="G153" s="4">
        <f t="shared" si="20"/>
        <v>1</v>
      </c>
      <c r="H153" s="12">
        <f t="shared" si="21"/>
        <v>0.42857142857142855</v>
      </c>
    </row>
    <row r="154" spans="1:8" x14ac:dyDescent="0.35">
      <c r="A154" s="11">
        <v>15.2</v>
      </c>
      <c r="B154" s="4">
        <f t="shared" si="15"/>
        <v>0.36000000000000015</v>
      </c>
      <c r="C154" s="4">
        <f t="shared" si="16"/>
        <v>2.9140877833621997E-2</v>
      </c>
      <c r="D154" s="4">
        <f t="shared" si="17"/>
        <v>0</v>
      </c>
      <c r="E154" s="4">
        <f t="shared" si="18"/>
        <v>0.99989897080609225</v>
      </c>
      <c r="F154" s="15">
        <f t="shared" si="19"/>
        <v>0.72614903707369105</v>
      </c>
      <c r="G154" s="4">
        <f t="shared" si="20"/>
        <v>1</v>
      </c>
      <c r="H154" s="12">
        <f t="shared" si="21"/>
        <v>0.42857142857142855</v>
      </c>
    </row>
    <row r="155" spans="1:8" x14ac:dyDescent="0.35">
      <c r="A155" s="11">
        <v>15.3</v>
      </c>
      <c r="B155" s="4">
        <f t="shared" si="15"/>
        <v>0.33999999999999986</v>
      </c>
      <c r="C155" s="4">
        <f t="shared" si="16"/>
        <v>2.5729715933966599E-2</v>
      </c>
      <c r="D155" s="4">
        <f t="shared" si="17"/>
        <v>0</v>
      </c>
      <c r="E155" s="4">
        <f t="shared" si="18"/>
        <v>0.9999085841261478</v>
      </c>
      <c r="F155" s="15">
        <f t="shared" si="19"/>
        <v>0.71154792928753663</v>
      </c>
      <c r="G155" s="4">
        <f t="shared" si="20"/>
        <v>1</v>
      </c>
      <c r="H155" s="12">
        <f t="shared" si="21"/>
        <v>0.42857142857142855</v>
      </c>
    </row>
    <row r="156" spans="1:8" x14ac:dyDescent="0.35">
      <c r="A156" s="11">
        <v>15.4</v>
      </c>
      <c r="B156" s="4">
        <f t="shared" si="15"/>
        <v>0.31999999999999995</v>
      </c>
      <c r="C156" s="4">
        <f t="shared" si="16"/>
        <v>2.2753297866633299E-2</v>
      </c>
      <c r="D156" s="4">
        <f t="shared" si="17"/>
        <v>0</v>
      </c>
      <c r="E156" s="4">
        <f t="shared" si="18"/>
        <v>0.99991728277714842</v>
      </c>
      <c r="F156" s="15">
        <f t="shared" si="19"/>
        <v>0.6968047754960347</v>
      </c>
      <c r="G156" s="4">
        <f t="shared" si="20"/>
        <v>1</v>
      </c>
      <c r="H156" s="12">
        <f t="shared" si="21"/>
        <v>0.42857142857142855</v>
      </c>
    </row>
    <row r="157" spans="1:8" x14ac:dyDescent="0.35">
      <c r="A157" s="11">
        <v>15.5</v>
      </c>
      <c r="B157" s="4">
        <f t="shared" si="15"/>
        <v>0.3</v>
      </c>
      <c r="C157" s="4">
        <f t="shared" si="16"/>
        <v>2.0152619878265499E-2</v>
      </c>
      <c r="D157" s="4">
        <f t="shared" si="17"/>
        <v>0</v>
      </c>
      <c r="E157" s="4">
        <f t="shared" si="18"/>
        <v>0.99992515377248947</v>
      </c>
      <c r="F157" s="15">
        <f t="shared" si="19"/>
        <v>0.68194075119034814</v>
      </c>
      <c r="G157" s="4">
        <f t="shared" si="20"/>
        <v>1</v>
      </c>
      <c r="H157" s="12">
        <f t="shared" si="21"/>
        <v>0.42857142857142855</v>
      </c>
    </row>
    <row r="158" spans="1:8" x14ac:dyDescent="0.35">
      <c r="A158" s="11">
        <v>15.6</v>
      </c>
      <c r="B158" s="4">
        <f t="shared" si="15"/>
        <v>0.28000000000000008</v>
      </c>
      <c r="C158" s="4">
        <f t="shared" si="16"/>
        <v>1.7876987382551952E-2</v>
      </c>
      <c r="D158" s="4">
        <f t="shared" si="17"/>
        <v>0</v>
      </c>
      <c r="E158" s="4">
        <f t="shared" si="18"/>
        <v>0.99993227585038036</v>
      </c>
      <c r="F158" s="15">
        <f t="shared" si="19"/>
        <v>0.66697681085847449</v>
      </c>
      <c r="G158" s="4">
        <f t="shared" si="20"/>
        <v>1</v>
      </c>
      <c r="H158" s="12">
        <f t="shared" si="21"/>
        <v>0.42857142857142855</v>
      </c>
    </row>
    <row r="159" spans="1:8" x14ac:dyDescent="0.35">
      <c r="A159" s="11">
        <v>15.7</v>
      </c>
      <c r="B159" s="4">
        <f t="shared" si="15"/>
        <v>0.26000000000000012</v>
      </c>
      <c r="C159" s="4">
        <f t="shared" si="16"/>
        <v>1.5882845496498623E-2</v>
      </c>
      <c r="D159" s="4">
        <f t="shared" si="17"/>
        <v>0</v>
      </c>
      <c r="E159" s="4">
        <f t="shared" si="18"/>
        <v>0.99993872026038333</v>
      </c>
      <c r="F159" s="15">
        <f t="shared" si="19"/>
        <v>0.65193364089734551</v>
      </c>
      <c r="G159" s="4">
        <f t="shared" si="20"/>
        <v>1</v>
      </c>
      <c r="H159" s="12">
        <f t="shared" si="21"/>
        <v>0.42857142857142855</v>
      </c>
    </row>
    <row r="160" spans="1:8" x14ac:dyDescent="0.35">
      <c r="A160" s="11">
        <v>15.8</v>
      </c>
      <c r="B160" s="4">
        <f t="shared" si="15"/>
        <v>0.23999999999999985</v>
      </c>
      <c r="C160" s="4">
        <f t="shared" si="16"/>
        <v>1.413276258179183E-2</v>
      </c>
      <c r="D160" s="4">
        <f t="shared" si="17"/>
        <v>0</v>
      </c>
      <c r="E160" s="4">
        <f t="shared" si="18"/>
        <v>0.99994455147527717</v>
      </c>
      <c r="F160" s="15">
        <f t="shared" si="19"/>
        <v>0.63683161437174307</v>
      </c>
      <c r="G160" s="4">
        <f t="shared" si="20"/>
        <v>1</v>
      </c>
      <c r="H160" s="12">
        <f t="shared" si="21"/>
        <v>0.42857142857142855</v>
      </c>
    </row>
    <row r="161" spans="1:8" x14ac:dyDescent="0.35">
      <c r="A161" s="11">
        <v>15.9</v>
      </c>
      <c r="B161" s="4">
        <f t="shared" si="15"/>
        <v>0.21999999999999992</v>
      </c>
      <c r="C161" s="4">
        <f t="shared" si="16"/>
        <v>1.2594551999530714E-2</v>
      </c>
      <c r="D161" s="4">
        <f t="shared" si="17"/>
        <v>0</v>
      </c>
      <c r="E161" s="4">
        <f t="shared" si="18"/>
        <v>0.99994982783531616</v>
      </c>
      <c r="F161" s="15">
        <f t="shared" si="19"/>
        <v>0.62169074774719313</v>
      </c>
      <c r="G161" s="4">
        <f t="shared" si="20"/>
        <v>1</v>
      </c>
      <c r="H161" s="12">
        <f t="shared" si="21"/>
        <v>0.42857142857142855</v>
      </c>
    </row>
    <row r="162" spans="1:8" x14ac:dyDescent="0.35">
      <c r="A162" s="11">
        <v>16</v>
      </c>
      <c r="B162" s="4">
        <f t="shared" si="15"/>
        <v>0.2</v>
      </c>
      <c r="C162" s="4">
        <f t="shared" si="16"/>
        <v>1.1240516628798644E-2</v>
      </c>
      <c r="D162" s="4">
        <f t="shared" si="17"/>
        <v>0</v>
      </c>
      <c r="E162" s="4">
        <f t="shared" si="18"/>
        <v>0.99995460213129761</v>
      </c>
      <c r="F162" s="15">
        <f t="shared" si="19"/>
        <v>0.60653065971263342</v>
      </c>
      <c r="G162" s="4">
        <f t="shared" si="20"/>
        <v>1</v>
      </c>
      <c r="H162" s="12">
        <f t="shared" si="21"/>
        <v>0.42857142857142855</v>
      </c>
    </row>
    <row r="163" spans="1:8" x14ac:dyDescent="0.35">
      <c r="A163" s="11">
        <v>16.100000000000001</v>
      </c>
      <c r="B163" s="4">
        <f t="shared" si="15"/>
        <v>0.17999999999999972</v>
      </c>
      <c r="C163" s="4">
        <f t="shared" si="16"/>
        <v>1.0046801094269931E-2</v>
      </c>
      <c r="D163" s="4">
        <f t="shared" si="17"/>
        <v>0</v>
      </c>
      <c r="E163" s="4">
        <f t="shared" si="18"/>
        <v>0.99995892213223525</v>
      </c>
      <c r="F163" s="15">
        <f t="shared" si="19"/>
        <v>0.59137053219698088</v>
      </c>
      <c r="G163" s="4">
        <f t="shared" si="20"/>
        <v>1</v>
      </c>
      <c r="H163" s="12">
        <f t="shared" si="21"/>
        <v>0.42857142857142855</v>
      </c>
    </row>
    <row r="164" spans="1:8" x14ac:dyDescent="0.35">
      <c r="A164" s="11">
        <v>16.2</v>
      </c>
      <c r="B164" s="4">
        <f t="shared" si="15"/>
        <v>0.16000000000000014</v>
      </c>
      <c r="C164" s="4">
        <f t="shared" si="16"/>
        <v>8.992837637916468E-3</v>
      </c>
      <c r="D164" s="4">
        <f t="shared" si="17"/>
        <v>0</v>
      </c>
      <c r="E164" s="4">
        <f t="shared" si="18"/>
        <v>0.99996283106289707</v>
      </c>
      <c r="F164" s="15">
        <f t="shared" si="19"/>
        <v>0.5762290736718001</v>
      </c>
      <c r="G164" s="4">
        <f t="shared" si="20"/>
        <v>1</v>
      </c>
      <c r="H164" s="12">
        <f t="shared" si="21"/>
        <v>0.42857142857142855</v>
      </c>
    </row>
    <row r="165" spans="1:8" x14ac:dyDescent="0.35">
      <c r="A165" s="11">
        <v>16.3</v>
      </c>
      <c r="B165" s="4">
        <f t="shared" si="15"/>
        <v>0.13999999999999985</v>
      </c>
      <c r="C165" s="4">
        <f t="shared" si="16"/>
        <v>8.0608728553292226E-3</v>
      </c>
      <c r="D165" s="4">
        <f t="shared" si="17"/>
        <v>0</v>
      </c>
      <c r="E165" s="4">
        <f t="shared" si="18"/>
        <v>0.99996636803596128</v>
      </c>
      <c r="F165" s="15">
        <f t="shared" si="19"/>
        <v>0.5611244848201743</v>
      </c>
      <c r="G165" s="4">
        <f t="shared" si="20"/>
        <v>1</v>
      </c>
      <c r="H165" s="12">
        <f t="shared" si="21"/>
        <v>0.42857142857142855</v>
      </c>
    </row>
    <row r="166" spans="1:8" x14ac:dyDescent="0.35">
      <c r="A166" s="11">
        <v>16.399999999999999</v>
      </c>
      <c r="B166" s="4">
        <f t="shared" si="15"/>
        <v>0.12000000000000029</v>
      </c>
      <c r="C166" s="4">
        <f t="shared" si="16"/>
        <v>7.2355639078792878E-3</v>
      </c>
      <c r="D166" s="4">
        <f t="shared" si="17"/>
        <v>0</v>
      </c>
      <c r="E166" s="4">
        <f t="shared" si="18"/>
        <v>0.99996956844309937</v>
      </c>
      <c r="F166" s="15">
        <f t="shared" si="19"/>
        <v>0.54607442663970962</v>
      </c>
      <c r="G166" s="4">
        <f t="shared" si="20"/>
        <v>1</v>
      </c>
      <c r="H166" s="12">
        <f t="shared" si="21"/>
        <v>0.42857142857142855</v>
      </c>
    </row>
    <row r="167" spans="1:8" x14ac:dyDescent="0.35">
      <c r="A167" s="11">
        <v>16.5</v>
      </c>
      <c r="B167" s="4">
        <f t="shared" si="15"/>
        <v>0.1</v>
      </c>
      <c r="C167" s="4">
        <f t="shared" si="16"/>
        <v>6.5036342017956725E-3</v>
      </c>
      <c r="D167" s="4">
        <f t="shared" si="17"/>
        <v>0</v>
      </c>
      <c r="E167" s="4">
        <f t="shared" si="18"/>
        <v>0.99997246430888531</v>
      </c>
      <c r="F167" s="15">
        <f t="shared" si="19"/>
        <v>0.53109599103534522</v>
      </c>
      <c r="G167" s="4">
        <f t="shared" si="20"/>
        <v>1</v>
      </c>
      <c r="H167" s="12">
        <f t="shared" si="21"/>
        <v>0.42857142857142855</v>
      </c>
    </row>
    <row r="168" spans="1:8" x14ac:dyDescent="0.35">
      <c r="A168" s="11">
        <v>16.600000000000001</v>
      </c>
      <c r="B168" s="4">
        <f t="shared" si="15"/>
        <v>7.999999999999971E-2</v>
      </c>
      <c r="C168" s="4">
        <f t="shared" si="16"/>
        <v>5.8535798275806458E-3</v>
      </c>
      <c r="D168" s="4">
        <f t="shared" si="17"/>
        <v>0</v>
      </c>
      <c r="E168" s="4">
        <f t="shared" si="18"/>
        <v>0.99997508461106066</v>
      </c>
      <c r="F168" s="15">
        <f t="shared" si="19"/>
        <v>0.5162056739454961</v>
      </c>
      <c r="G168" s="4">
        <f t="shared" si="20"/>
        <v>1</v>
      </c>
      <c r="H168" s="12">
        <f t="shared" si="21"/>
        <v>0.42857142857142855</v>
      </c>
    </row>
    <row r="169" spans="1:8" x14ac:dyDescent="0.35">
      <c r="A169" s="11">
        <v>16.7</v>
      </c>
      <c r="B169" s="4">
        <f t="shared" si="15"/>
        <v>6.0000000000000143E-2</v>
      </c>
      <c r="C169" s="4">
        <f t="shared" si="16"/>
        <v>5.2754192435996864E-3</v>
      </c>
      <c r="D169" s="4">
        <f t="shared" si="17"/>
        <v>0</v>
      </c>
      <c r="E169" s="4">
        <f t="shared" si="18"/>
        <v>0.99997745557034956</v>
      </c>
      <c r="F169" s="15">
        <f t="shared" si="19"/>
        <v>0.50141935103294055</v>
      </c>
      <c r="G169" s="4">
        <f t="shared" si="20"/>
        <v>1</v>
      </c>
      <c r="H169" s="12">
        <f t="shared" si="21"/>
        <v>0.42857142857142855</v>
      </c>
    </row>
    <row r="170" spans="1:8" x14ac:dyDescent="0.35">
      <c r="A170" s="11">
        <v>16.8</v>
      </c>
      <c r="B170" s="4">
        <f t="shared" si="15"/>
        <v>3.9999999999999855E-2</v>
      </c>
      <c r="C170" s="4">
        <f t="shared" si="16"/>
        <v>4.7604797522440654E-3</v>
      </c>
      <c r="D170" s="4">
        <f t="shared" si="17"/>
        <v>0</v>
      </c>
      <c r="E170" s="4">
        <f t="shared" si="18"/>
        <v>0.99997960091272009</v>
      </c>
      <c r="F170" s="15">
        <f t="shared" si="19"/>
        <v>0.48675225595997157</v>
      </c>
      <c r="G170" s="4">
        <f t="shared" si="20"/>
        <v>1</v>
      </c>
      <c r="H170" s="12">
        <f t="shared" si="21"/>
        <v>0.42857142857142855</v>
      </c>
    </row>
    <row r="171" spans="1:8" x14ac:dyDescent="0.35">
      <c r="A171" s="11">
        <v>16.899999999999999</v>
      </c>
      <c r="B171" s="4">
        <f t="shared" si="15"/>
        <v>2.0000000000000285E-2</v>
      </c>
      <c r="C171" s="4">
        <f t="shared" si="16"/>
        <v>4.3012152543698392E-3</v>
      </c>
      <c r="D171" s="4">
        <f t="shared" si="17"/>
        <v>0</v>
      </c>
      <c r="E171" s="4">
        <f t="shared" si="18"/>
        <v>0.99998154210670442</v>
      </c>
      <c r="F171" s="15">
        <f t="shared" si="19"/>
        <v>0.47221896125565399</v>
      </c>
      <c r="G171" s="4">
        <f t="shared" si="20"/>
        <v>1</v>
      </c>
      <c r="H171" s="12">
        <f t="shared" si="21"/>
        <v>0.42857142857142855</v>
      </c>
    </row>
    <row r="172" spans="1:8" x14ac:dyDescent="0.35">
      <c r="A172" s="11">
        <v>17</v>
      </c>
      <c r="B172" s="4">
        <f t="shared" si="15"/>
        <v>0</v>
      </c>
      <c r="C172" s="4">
        <f t="shared" si="16"/>
        <v>3.8910505836575876E-3</v>
      </c>
      <c r="D172" s="4">
        <f t="shared" si="17"/>
        <v>0</v>
      </c>
      <c r="E172" s="4">
        <f t="shared" si="18"/>
        <v>0.99998329857815205</v>
      </c>
      <c r="F172" s="15">
        <f t="shared" si="19"/>
        <v>0.45783336177161427</v>
      </c>
      <c r="G172" s="4">
        <f t="shared" si="20"/>
        <v>1</v>
      </c>
      <c r="H172" s="12">
        <f t="shared" si="21"/>
        <v>0.42857142857142855</v>
      </c>
    </row>
    <row r="173" spans="1:8" x14ac:dyDescent="0.35">
      <c r="A173" s="11">
        <v>17.100000000000001</v>
      </c>
      <c r="B173" s="4">
        <f t="shared" si="15"/>
        <v>0</v>
      </c>
      <c r="C173" s="4">
        <f t="shared" si="16"/>
        <v>3.5242484268647322E-3</v>
      </c>
      <c r="D173" s="4">
        <f t="shared" si="17"/>
        <v>0</v>
      </c>
      <c r="E173" s="4">
        <f t="shared" si="18"/>
        <v>0.99998488790455897</v>
      </c>
      <c r="F173" s="15">
        <f t="shared" si="19"/>
        <v>0.44360866071177157</v>
      </c>
      <c r="G173" s="4">
        <f t="shared" si="20"/>
        <v>1</v>
      </c>
      <c r="H173" s="12">
        <f t="shared" si="21"/>
        <v>0.42857142857142855</v>
      </c>
    </row>
    <row r="174" spans="1:8" x14ac:dyDescent="0.35">
      <c r="A174" s="11">
        <v>17.2</v>
      </c>
      <c r="B174" s="4">
        <f t="shared" si="15"/>
        <v>0</v>
      </c>
      <c r="C174" s="4">
        <f t="shared" si="16"/>
        <v>3.195795440096144E-3</v>
      </c>
      <c r="D174" s="4">
        <f t="shared" si="17"/>
        <v>0</v>
      </c>
      <c r="E174" s="4">
        <f t="shared" si="18"/>
        <v>0.99998632599091541</v>
      </c>
      <c r="F174" s="15">
        <f t="shared" si="19"/>
        <v>0.42955735821073926</v>
      </c>
      <c r="G174" s="4">
        <f t="shared" si="20"/>
        <v>1</v>
      </c>
      <c r="H174" s="12">
        <f t="shared" si="21"/>
        <v>0.42857142857142855</v>
      </c>
    </row>
    <row r="175" spans="1:8" x14ac:dyDescent="0.35">
      <c r="A175" s="11">
        <v>17.3</v>
      </c>
      <c r="B175" s="4">
        <f t="shared" si="15"/>
        <v>0</v>
      </c>
      <c r="C175" s="4">
        <f t="shared" si="16"/>
        <v>2.9013046870020273E-3</v>
      </c>
      <c r="D175" s="4">
        <f t="shared" si="17"/>
        <v>0</v>
      </c>
      <c r="E175" s="4">
        <f t="shared" si="18"/>
        <v>0.9999876272288255</v>
      </c>
      <c r="F175" s="15">
        <f t="shared" si="19"/>
        <v>0.41569124242542715</v>
      </c>
      <c r="G175" s="4">
        <f t="shared" si="20"/>
        <v>1</v>
      </c>
      <c r="H175" s="12">
        <f t="shared" si="21"/>
        <v>0.41569124242542715</v>
      </c>
    </row>
    <row r="176" spans="1:8" x14ac:dyDescent="0.35">
      <c r="A176" s="11">
        <v>17.399999999999999</v>
      </c>
      <c r="B176" s="4">
        <f t="shared" si="15"/>
        <v>0</v>
      </c>
      <c r="C176" s="4">
        <f t="shared" si="16"/>
        <v>2.6369319635966186E-3</v>
      </c>
      <c r="D176" s="4">
        <f t="shared" si="17"/>
        <v>0</v>
      </c>
      <c r="E176" s="4">
        <f t="shared" si="18"/>
        <v>0.999988804640495</v>
      </c>
      <c r="F176" s="15">
        <f t="shared" si="19"/>
        <v>0.40202138309465507</v>
      </c>
      <c r="G176" s="4">
        <f t="shared" si="20"/>
        <v>1</v>
      </c>
      <c r="H176" s="12">
        <f t="shared" si="21"/>
        <v>0.40202138309465507</v>
      </c>
    </row>
    <row r="177" spans="1:8" x14ac:dyDescent="0.35">
      <c r="A177" s="11">
        <v>17.5</v>
      </c>
      <c r="B177" s="4">
        <f t="shared" si="15"/>
        <v>0</v>
      </c>
      <c r="C177" s="4">
        <f t="shared" si="16"/>
        <v>2.3993039467033422E-3</v>
      </c>
      <c r="D177" s="4">
        <f t="shared" si="17"/>
        <v>0</v>
      </c>
      <c r="E177" s="4">
        <f t="shared" si="18"/>
        <v>0.99998987000901918</v>
      </c>
      <c r="F177" s="15">
        <f t="shared" si="19"/>
        <v>0.38855812751236413</v>
      </c>
      <c r="G177" s="4">
        <f t="shared" si="20"/>
        <v>1</v>
      </c>
      <c r="H177" s="12">
        <f t="shared" si="21"/>
        <v>0.38855812751236413</v>
      </c>
    </row>
    <row r="178" spans="1:8" x14ac:dyDescent="0.35">
      <c r="A178" s="11">
        <v>17.600000000000001</v>
      </c>
      <c r="B178" s="4">
        <f t="shared" si="15"/>
        <v>0</v>
      </c>
      <c r="C178" s="4">
        <f t="shared" si="16"/>
        <v>2.185456418354E-3</v>
      </c>
      <c r="D178" s="4">
        <f t="shared" si="17"/>
        <v>0</v>
      </c>
      <c r="E178" s="4">
        <f t="shared" si="18"/>
        <v>0.99999083399628019</v>
      </c>
      <c r="F178" s="15">
        <f t="shared" si="19"/>
        <v>0.37531109885139935</v>
      </c>
      <c r="G178" s="4">
        <f t="shared" si="20"/>
        <v>1</v>
      </c>
      <c r="H178" s="12">
        <f t="shared" si="21"/>
        <v>0.37531109885139935</v>
      </c>
    </row>
    <row r="179" spans="1:8" x14ac:dyDescent="0.35">
      <c r="A179" s="11">
        <v>17.7</v>
      </c>
      <c r="B179" s="4">
        <f t="shared" si="15"/>
        <v>0</v>
      </c>
      <c r="C179" s="4">
        <f t="shared" si="16"/>
        <v>1.9927810851812066E-3</v>
      </c>
      <c r="D179" s="4">
        <f t="shared" si="17"/>
        <v>0</v>
      </c>
      <c r="E179" s="4">
        <f t="shared" si="18"/>
        <v>0.99999170624962608</v>
      </c>
      <c r="F179" s="15">
        <f t="shared" si="19"/>
        <v>0.36228919676675575</v>
      </c>
      <c r="G179" s="4">
        <f t="shared" si="20"/>
        <v>1</v>
      </c>
      <c r="H179" s="12">
        <f t="shared" si="21"/>
        <v>0.36228919676675575</v>
      </c>
    </row>
    <row r="180" spans="1:8" x14ac:dyDescent="0.35">
      <c r="A180" s="11">
        <v>17.8</v>
      </c>
      <c r="B180" s="4">
        <f t="shared" si="15"/>
        <v>0</v>
      </c>
      <c r="C180" s="4">
        <f t="shared" si="16"/>
        <v>1.8189797372572293E-3</v>
      </c>
      <c r="D180" s="4">
        <f t="shared" si="17"/>
        <v>0</v>
      </c>
      <c r="E180" s="4">
        <f t="shared" si="18"/>
        <v>0.99999249549840286</v>
      </c>
      <c r="F180" s="15">
        <f t="shared" si="19"/>
        <v>0.34950060019975637</v>
      </c>
      <c r="G180" s="4">
        <f t="shared" si="20"/>
        <v>1</v>
      </c>
      <c r="H180" s="12">
        <f t="shared" si="21"/>
        <v>0.34950060019975637</v>
      </c>
    </row>
    <row r="181" spans="1:8" x14ac:dyDescent="0.35">
      <c r="A181" s="11">
        <v>17.899999999999999</v>
      </c>
      <c r="B181" s="4">
        <f t="shared" si="15"/>
        <v>0</v>
      </c>
      <c r="C181" s="4">
        <f t="shared" si="16"/>
        <v>1.6620246812600549E-3</v>
      </c>
      <c r="D181" s="4">
        <f t="shared" si="17"/>
        <v>0</v>
      </c>
      <c r="E181" s="4">
        <f t="shared" si="18"/>
        <v>0.99999320964130201</v>
      </c>
      <c r="F181" s="15">
        <f t="shared" si="19"/>
        <v>0.33695277229782539</v>
      </c>
      <c r="G181" s="4">
        <f t="shared" si="20"/>
        <v>1</v>
      </c>
      <c r="H181" s="12">
        <f t="shared" si="21"/>
        <v>0.33695277229782539</v>
      </c>
    </row>
    <row r="182" spans="1:8" x14ac:dyDescent="0.35">
      <c r="A182" s="11">
        <v>18</v>
      </c>
      <c r="B182" s="4">
        <f t="shared" si="15"/>
        <v>0</v>
      </c>
      <c r="C182" s="4">
        <f t="shared" si="16"/>
        <v>1.5201245436999506E-3</v>
      </c>
      <c r="D182" s="4">
        <f t="shared" si="17"/>
        <v>0</v>
      </c>
      <c r="E182" s="4">
        <f t="shared" si="18"/>
        <v>0.99999385582539779</v>
      </c>
      <c r="F182" s="15">
        <f t="shared" si="19"/>
        <v>0.32465246735834974</v>
      </c>
      <c r="G182" s="4">
        <f t="shared" si="20"/>
        <v>1</v>
      </c>
      <c r="H182" s="12">
        <f t="shared" si="21"/>
        <v>0.33333333333333331</v>
      </c>
    </row>
    <row r="183" spans="1:8" x14ac:dyDescent="0.35">
      <c r="A183" s="11">
        <v>18.100000000000001</v>
      </c>
      <c r="B183" s="4">
        <f t="shared" si="15"/>
        <v>0</v>
      </c>
      <c r="C183" s="4">
        <f t="shared" si="16"/>
        <v>1.3916946758292354E-3</v>
      </c>
      <c r="D183" s="4">
        <f t="shared" si="17"/>
        <v>0</v>
      </c>
      <c r="E183" s="4">
        <f t="shared" si="18"/>
        <v>0.99999444051766651</v>
      </c>
      <c r="F183" s="15">
        <f t="shared" si="19"/>
        <v>0.31260573969965522</v>
      </c>
      <c r="G183" s="4">
        <f t="shared" si="20"/>
        <v>1</v>
      </c>
      <c r="H183" s="12">
        <f t="shared" si="21"/>
        <v>0.33333333333333331</v>
      </c>
    </row>
    <row r="184" spans="1:8" x14ac:dyDescent="0.35">
      <c r="A184" s="11">
        <v>18.2</v>
      </c>
      <c r="B184" s="4">
        <f t="shared" si="15"/>
        <v>0</v>
      </c>
      <c r="C184" s="4">
        <f t="shared" si="16"/>
        <v>1.2753315066968221E-3</v>
      </c>
      <c r="D184" s="4">
        <f t="shared" si="17"/>
        <v>0</v>
      </c>
      <c r="E184" s="4">
        <f t="shared" si="18"/>
        <v>0.99999496956969813</v>
      </c>
      <c r="F184" s="15">
        <f t="shared" si="19"/>
        <v>0.30081795435727565</v>
      </c>
      <c r="G184" s="4">
        <f t="shared" si="20"/>
        <v>1</v>
      </c>
      <c r="H184" s="12">
        <f t="shared" si="21"/>
        <v>0.33333333333333331</v>
      </c>
    </row>
    <row r="185" spans="1:8" x14ac:dyDescent="0.35">
      <c r="A185" s="11">
        <v>18.3</v>
      </c>
      <c r="B185" s="4">
        <f t="shared" si="15"/>
        <v>0</v>
      </c>
      <c r="C185" s="4">
        <f t="shared" si="16"/>
        <v>1.1697902879093734E-3</v>
      </c>
      <c r="D185" s="4">
        <f t="shared" si="17"/>
        <v>0</v>
      </c>
      <c r="E185" s="4">
        <f t="shared" si="18"/>
        <v>0.99999544827625519</v>
      </c>
      <c r="F185" s="15">
        <f t="shared" si="19"/>
        <v>0.28929379949956158</v>
      </c>
      <c r="G185" s="4">
        <f t="shared" si="20"/>
        <v>1</v>
      </c>
      <c r="H185" s="12">
        <f t="shared" si="21"/>
        <v>0.33333333333333331</v>
      </c>
    </row>
    <row r="186" spans="1:8" x14ac:dyDescent="0.35">
      <c r="A186" s="11">
        <v>18.399999999999999</v>
      </c>
      <c r="B186" s="4">
        <f t="shared" si="15"/>
        <v>0</v>
      </c>
      <c r="C186" s="4">
        <f t="shared" si="16"/>
        <v>1.0739657558160652E-3</v>
      </c>
      <c r="D186" s="4">
        <f t="shared" si="17"/>
        <v>0</v>
      </c>
      <c r="E186" s="4">
        <f t="shared" si="18"/>
        <v>0.99999588142825502</v>
      </c>
      <c r="F186" s="15">
        <f t="shared" si="19"/>
        <v>0.2780373004531943</v>
      </c>
      <c r="G186" s="4">
        <f t="shared" si="20"/>
        <v>1</v>
      </c>
      <c r="H186" s="12">
        <f t="shared" si="21"/>
        <v>0.33333333333333331</v>
      </c>
    </row>
    <row r="187" spans="1:8" x14ac:dyDescent="0.35">
      <c r="A187" s="11">
        <v>18.5</v>
      </c>
      <c r="B187" s="4">
        <f t="shared" si="15"/>
        <v>0</v>
      </c>
      <c r="C187" s="4">
        <f t="shared" si="16"/>
        <v>9.8687530639816889E-4</v>
      </c>
      <c r="D187" s="4">
        <f t="shared" si="17"/>
        <v>0</v>
      </c>
      <c r="E187" s="4">
        <f t="shared" si="18"/>
        <v>0.99999627336071584</v>
      </c>
      <c r="F187" s="15">
        <f t="shared" si="19"/>
        <v>0.26705183522634335</v>
      </c>
      <c r="G187" s="4">
        <f t="shared" si="20"/>
        <v>1</v>
      </c>
      <c r="H187" s="12">
        <f t="shared" si="21"/>
        <v>0.33333333333333331</v>
      </c>
    </row>
    <row r="188" spans="1:8" x14ac:dyDescent="0.35">
      <c r="A188" s="11">
        <v>18.600000000000001</v>
      </c>
      <c r="B188" s="4">
        <f t="shared" si="15"/>
        <v>0</v>
      </c>
      <c r="C188" s="4">
        <f t="shared" si="16"/>
        <v>9.0764433709945662E-4</v>
      </c>
      <c r="D188" s="4">
        <f t="shared" si="17"/>
        <v>0</v>
      </c>
      <c r="E188" s="4">
        <f t="shared" si="18"/>
        <v>0.99999662799613631</v>
      </c>
      <c r="F188" s="15">
        <f t="shared" si="19"/>
        <v>0.25634015141507349</v>
      </c>
      <c r="G188" s="4">
        <f t="shared" si="20"/>
        <v>1</v>
      </c>
      <c r="H188" s="12">
        <f t="shared" si="21"/>
        <v>0.33333333333333331</v>
      </c>
    </row>
    <row r="189" spans="1:8" x14ac:dyDescent="0.35">
      <c r="A189" s="11">
        <v>18.7</v>
      </c>
      <c r="B189" s="4">
        <f t="shared" si="15"/>
        <v>0</v>
      </c>
      <c r="C189" s="4">
        <f t="shared" si="16"/>
        <v>8.3549345984374075E-4</v>
      </c>
      <c r="D189" s="4">
        <f t="shared" si="17"/>
        <v>0</v>
      </c>
      <c r="E189" s="4">
        <f t="shared" si="18"/>
        <v>0.99999694888375135</v>
      </c>
      <c r="F189" s="15">
        <f t="shared" si="19"/>
        <v>0.24590438437706771</v>
      </c>
      <c r="G189" s="4">
        <f t="shared" si="20"/>
        <v>1</v>
      </c>
      <c r="H189" s="12">
        <f t="shared" si="21"/>
        <v>0.33333333333333331</v>
      </c>
    </row>
    <row r="190" spans="1:8" x14ac:dyDescent="0.35">
      <c r="A190" s="11">
        <v>18.8</v>
      </c>
      <c r="B190" s="4">
        <f t="shared" si="15"/>
        <v>0</v>
      </c>
      <c r="C190" s="4">
        <f t="shared" si="16"/>
        <v>7.6972733195251029E-4</v>
      </c>
      <c r="D190" s="4">
        <f t="shared" si="17"/>
        <v>0</v>
      </c>
      <c r="E190" s="4">
        <f t="shared" si="18"/>
        <v>0.99999723923504968</v>
      </c>
      <c r="F190" s="15">
        <f t="shared" si="19"/>
        <v>0.23574607655586347</v>
      </c>
      <c r="G190" s="4">
        <f t="shared" si="20"/>
        <v>1</v>
      </c>
      <c r="H190" s="12">
        <f t="shared" si="21"/>
        <v>0.33333333333333331</v>
      </c>
    </row>
    <row r="191" spans="1:8" x14ac:dyDescent="0.35">
      <c r="A191" s="11">
        <v>18.899999999999999</v>
      </c>
      <c r="B191" s="4">
        <f t="shared" si="15"/>
        <v>0</v>
      </c>
      <c r="C191" s="4">
        <f t="shared" si="16"/>
        <v>7.0972488777469275E-4</v>
      </c>
      <c r="D191" s="4">
        <f t="shared" si="17"/>
        <v>0</v>
      </c>
      <c r="E191" s="4">
        <f t="shared" si="18"/>
        <v>0.9999975019559143</v>
      </c>
      <c r="F191" s="15">
        <f t="shared" si="19"/>
        <v>0.22586619783851461</v>
      </c>
      <c r="G191" s="4">
        <f t="shared" si="20"/>
        <v>1</v>
      </c>
      <c r="H191" s="12">
        <f t="shared" si="21"/>
        <v>0.33333333333333331</v>
      </c>
    </row>
    <row r="192" spans="1:8" x14ac:dyDescent="0.35">
      <c r="A192" s="11">
        <v>19</v>
      </c>
      <c r="B192" s="4">
        <f t="shared" si="15"/>
        <v>0</v>
      </c>
      <c r="C192" s="4">
        <f t="shared" si="16"/>
        <v>6.5493078456103004E-4</v>
      </c>
      <c r="D192" s="4">
        <f t="shared" si="17"/>
        <v>0</v>
      </c>
      <c r="E192" s="4">
        <f t="shared" si="18"/>
        <v>0.99999773967570205</v>
      </c>
      <c r="F192" s="15">
        <f t="shared" si="19"/>
        <v>0.21626516682988731</v>
      </c>
      <c r="G192" s="4">
        <f t="shared" si="20"/>
        <v>1</v>
      </c>
      <c r="H192" s="12">
        <f t="shared" si="21"/>
        <v>0.33333333333333331</v>
      </c>
    </row>
    <row r="193" spans="1:8" x14ac:dyDescent="0.35">
      <c r="A193" s="11">
        <v>19.100000000000001</v>
      </c>
      <c r="B193" s="4">
        <f t="shared" si="15"/>
        <v>0</v>
      </c>
      <c r="C193" s="4">
        <f t="shared" si="16"/>
        <v>6.0484790228903086E-4</v>
      </c>
      <c r="D193" s="4">
        <f t="shared" si="17"/>
        <v>0</v>
      </c>
      <c r="E193" s="4">
        <f t="shared" si="18"/>
        <v>0.99999795477355857</v>
      </c>
      <c r="F193" s="15">
        <f t="shared" si="19"/>
        <v>0.20694287292767749</v>
      </c>
      <c r="G193" s="4">
        <f t="shared" si="20"/>
        <v>1</v>
      </c>
      <c r="H193" s="12">
        <f t="shared" si="21"/>
        <v>0.33333333333333331</v>
      </c>
    </row>
    <row r="194" spans="1:8" x14ac:dyDescent="0.35">
      <c r="A194" s="11">
        <v>19.2</v>
      </c>
      <c r="B194" s="4">
        <f t="shared" ref="B194:B202" si="22">IF(AND((A194&gt;=$K$3),(A194&lt;=$K$4)),1,IF(AND((A194&gt;$K$2),(A194&lt;$K$3)),((A194-$K$2)/($K$3-$K$2)),IF(AND((A194&gt;$K$4),(A194&lt;$K$5)),((A194-$K$5)/($K$4-$K$5)),0)))</f>
        <v>0</v>
      </c>
      <c r="C194" s="4">
        <f t="shared" ref="C194:C202" si="23">1/(1+ABS((A194-$K$10)/$K$8)^(2*$K$9))</f>
        <v>5.590307594696822E-4</v>
      </c>
      <c r="D194" s="4">
        <f t="shared" ref="D194:D202" si="24">IF(OR((A194&lt;=$K$13),(A194&gt;=$K$15)),0,IF(A194=$K$14,1,IF(AND((A194&gt;$K$13),(A194&lt;$K$14)),((A194-$K$13)/($K$14-$K$13)),((A194-$K$15)/($K$14-$K$15)))))</f>
        <v>0</v>
      </c>
      <c r="E194" s="4">
        <f t="shared" ref="E194:E202" si="25">1/(1+EXP(-$K$18*(A194-$K$19)))</f>
        <v>0.99999814940222709</v>
      </c>
      <c r="F194" s="15">
        <f t="shared" ref="F194:F202" si="26">EXP(-(((A194-$K$22)^2)/(2*$K$23^2)))</f>
        <v>0.19789869908361474</v>
      </c>
      <c r="G194" s="4">
        <f t="shared" ref="G194:G202" si="27">IF(A194&lt;=$K$26,0,IF(AND(A194&gt;=$K$26,A194&lt;=$K$28),2*(((A194-$K$26)/($K$27-$K$26))^2),IF(AND(A194&gt;=$K$28,A194&lt;=$K$27),1-2*((($K$27-A194)/($K$27-$K$26))^2),1)))</f>
        <v>1</v>
      </c>
      <c r="H194" s="12">
        <f t="shared" si="21"/>
        <v>0.33333333333333331</v>
      </c>
    </row>
    <row r="195" spans="1:8" x14ac:dyDescent="0.35">
      <c r="A195" s="11">
        <v>19.3</v>
      </c>
      <c r="B195" s="4">
        <f t="shared" si="22"/>
        <v>0</v>
      </c>
      <c r="C195" s="4">
        <f t="shared" si="23"/>
        <v>5.1707972603302909E-4</v>
      </c>
      <c r="D195" s="4">
        <f t="shared" si="24"/>
        <v>0</v>
      </c>
      <c r="E195" s="4">
        <f t="shared" si="25"/>
        <v>0.99999832550959444</v>
      </c>
      <c r="F195" s="15">
        <f t="shared" si="26"/>
        <v>0.18913154513822547</v>
      </c>
      <c r="G195" s="4">
        <f t="shared" si="27"/>
        <v>1</v>
      </c>
      <c r="H195" s="12">
        <f t="shared" ref="H195:H202" si="28">MAX(MIN($N$6,$N$7,F195),MIN($N$8,$N$9,G195))</f>
        <v>0.33333333333333331</v>
      </c>
    </row>
    <row r="196" spans="1:8" x14ac:dyDescent="0.35">
      <c r="A196" s="11">
        <v>19.399999999999999</v>
      </c>
      <c r="B196" s="4">
        <f t="shared" si="22"/>
        <v>0</v>
      </c>
      <c r="C196" s="4">
        <f t="shared" si="23"/>
        <v>4.7863593069161122E-4</v>
      </c>
      <c r="D196" s="4">
        <f t="shared" si="24"/>
        <v>0</v>
      </c>
      <c r="E196" s="4">
        <f t="shared" si="25"/>
        <v>0.99999848485818343</v>
      </c>
      <c r="F196" s="15">
        <f t="shared" si="26"/>
        <v>0.18063985161889409</v>
      </c>
      <c r="G196" s="4">
        <f t="shared" si="27"/>
        <v>1</v>
      </c>
      <c r="H196" s="12">
        <f t="shared" si="28"/>
        <v>0.33333333333333331</v>
      </c>
    </row>
    <row r="197" spans="1:8" x14ac:dyDescent="0.35">
      <c r="A197" s="11">
        <v>19.5</v>
      </c>
      <c r="B197" s="4">
        <f t="shared" si="22"/>
        <v>0</v>
      </c>
      <c r="C197" s="4">
        <f t="shared" si="23"/>
        <v>4.4337677413629456E-4</v>
      </c>
      <c r="D197" s="4">
        <f t="shared" si="24"/>
        <v>0</v>
      </c>
      <c r="E197" s="4">
        <f t="shared" si="25"/>
        <v>0.99999862904279302</v>
      </c>
      <c r="F197" s="15">
        <f t="shared" si="26"/>
        <v>0.17242162389375282</v>
      </c>
      <c r="G197" s="4">
        <f t="shared" si="27"/>
        <v>1</v>
      </c>
      <c r="H197" s="12">
        <f t="shared" si="28"/>
        <v>0.33333333333333331</v>
      </c>
    </row>
    <row r="198" spans="1:8" x14ac:dyDescent="0.35">
      <c r="A198" s="11">
        <v>19.600000000000001</v>
      </c>
      <c r="B198" s="4">
        <f t="shared" si="22"/>
        <v>0</v>
      </c>
      <c r="C198" s="4">
        <f t="shared" si="23"/>
        <v>4.1101197138081365E-4</v>
      </c>
      <c r="D198" s="4">
        <f t="shared" si="24"/>
        <v>0</v>
      </c>
      <c r="E198" s="4">
        <f t="shared" si="25"/>
        <v>0.99999875950645889</v>
      </c>
      <c r="F198" s="15">
        <f t="shared" si="26"/>
        <v>0.16447445657715479</v>
      </c>
      <c r="G198" s="4">
        <f t="shared" si="27"/>
        <v>1</v>
      </c>
      <c r="H198" s="12">
        <f t="shared" si="28"/>
        <v>0.33333333333333331</v>
      </c>
    </row>
    <row r="199" spans="1:8" x14ac:dyDescent="0.35">
      <c r="A199" s="11">
        <v>19.7</v>
      </c>
      <c r="B199" s="4">
        <f t="shared" si="22"/>
        <v>0</v>
      </c>
      <c r="C199" s="4">
        <f t="shared" si="23"/>
        <v>3.8128005683647022E-4</v>
      </c>
      <c r="D199" s="4">
        <f t="shared" si="24"/>
        <v>0</v>
      </c>
      <c r="E199" s="4">
        <f t="shared" si="25"/>
        <v>0.99999887755489469</v>
      </c>
      <c r="F199" s="15">
        <f t="shared" si="26"/>
        <v>0.15679555808603976</v>
      </c>
      <c r="G199" s="4">
        <f t="shared" si="27"/>
        <v>1</v>
      </c>
      <c r="H199" s="12">
        <f t="shared" si="28"/>
        <v>0.33333333333333331</v>
      </c>
    </row>
    <row r="200" spans="1:8" x14ac:dyDescent="0.35">
      <c r="A200" s="11">
        <v>19.8</v>
      </c>
      <c r="B200" s="4">
        <f t="shared" si="22"/>
        <v>0</v>
      </c>
      <c r="C200" s="4">
        <f t="shared" si="23"/>
        <v>3.5394529451870216E-4</v>
      </c>
      <c r="D200" s="4">
        <f t="shared" si="24"/>
        <v>0</v>
      </c>
      <c r="E200" s="4">
        <f t="shared" si="25"/>
        <v>0.99999898436956058</v>
      </c>
      <c r="F200" s="15">
        <f t="shared" si="26"/>
        <v>0.14938177525041799</v>
      </c>
      <c r="G200" s="4">
        <f t="shared" si="27"/>
        <v>1</v>
      </c>
      <c r="H200" s="12">
        <f t="shared" si="28"/>
        <v>0.33333333333333331</v>
      </c>
    </row>
    <row r="201" spans="1:8" x14ac:dyDescent="0.35">
      <c r="A201" s="11">
        <v>19.899999999999999</v>
      </c>
      <c r="B201" s="4">
        <f t="shared" si="22"/>
        <v>0</v>
      </c>
      <c r="C201" s="4">
        <f t="shared" si="23"/>
        <v>3.2879494337512198E-4</v>
      </c>
      <c r="D201" s="4">
        <f t="shared" si="24"/>
        <v>0</v>
      </c>
      <c r="E201" s="4">
        <f t="shared" si="25"/>
        <v>0.99999908101948665</v>
      </c>
      <c r="F201" s="15">
        <f t="shared" si="26"/>
        <v>0.14222961788539545</v>
      </c>
      <c r="G201" s="4">
        <f t="shared" si="27"/>
        <v>1</v>
      </c>
      <c r="H201" s="12">
        <f t="shared" si="28"/>
        <v>0.33333333333333331</v>
      </c>
    </row>
    <row r="202" spans="1:8" x14ac:dyDescent="0.35">
      <c r="A202" s="11">
        <v>20</v>
      </c>
      <c r="B202" s="4">
        <f t="shared" si="22"/>
        <v>0</v>
      </c>
      <c r="C202" s="4">
        <f t="shared" si="23"/>
        <v>3.0563683426034454E-4</v>
      </c>
      <c r="D202" s="4">
        <f t="shared" si="24"/>
        <v>0</v>
      </c>
      <c r="E202" s="4">
        <f t="shared" si="25"/>
        <v>0.99999916847197223</v>
      </c>
      <c r="F202" s="15">
        <f t="shared" si="26"/>
        <v>0.1353352832366127</v>
      </c>
      <c r="G202" s="4">
        <f t="shared" si="27"/>
        <v>1</v>
      </c>
      <c r="H202" s="12">
        <f t="shared" si="28"/>
        <v>0.33333333333333331</v>
      </c>
    </row>
  </sheetData>
  <mergeCells count="10">
    <mergeCell ref="J21:K21"/>
    <mergeCell ref="J25:K25"/>
    <mergeCell ref="M1:N1"/>
    <mergeCell ref="M5:N5"/>
    <mergeCell ref="M11:N11"/>
    <mergeCell ref="M15:N15"/>
    <mergeCell ref="J1:K1"/>
    <mergeCell ref="J7:K7"/>
    <mergeCell ref="J12:K12"/>
    <mergeCell ref="J17:K17"/>
  </mergeCells>
  <pageMargins left="0.7" right="0.7" top="0.75" bottom="0.75" header="0.3" footer="0.3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202"/>
  <sheetViews>
    <sheetView topLeftCell="J1" zoomScale="70" workbookViewId="0">
      <selection activeCell="N26" sqref="N26"/>
    </sheetView>
  </sheetViews>
  <sheetFormatPr defaultRowHeight="14.5" x14ac:dyDescent="0.35"/>
  <cols>
    <col min="1" max="1" width="10.453125" bestFit="1" customWidth="1"/>
    <col min="2" max="2" width="12.81640625" customWidth="1"/>
    <col min="3" max="3" width="10" customWidth="1"/>
    <col min="4" max="4" width="13.453125" customWidth="1"/>
    <col min="5" max="5" width="12" customWidth="1"/>
    <col min="6" max="6" width="10.1796875" customWidth="1"/>
    <col min="7" max="7" width="16.08984375" customWidth="1"/>
    <col min="8" max="8" width="13.36328125" bestFit="1" customWidth="1"/>
    <col min="10" max="11" width="14.81640625" customWidth="1"/>
    <col min="12" max="14" width="10.1796875" customWidth="1"/>
    <col min="16" max="22" width="8.81640625" customWidth="1"/>
  </cols>
  <sheetData>
    <row r="1" spans="1:14" x14ac:dyDescent="0.35">
      <c r="A1" s="1" t="s">
        <v>0</v>
      </c>
      <c r="B1" s="3" t="s">
        <v>132</v>
      </c>
      <c r="C1" s="1" t="s">
        <v>133</v>
      </c>
      <c r="D1" s="3" t="s">
        <v>134</v>
      </c>
      <c r="E1" s="3" t="s">
        <v>135</v>
      </c>
      <c r="F1" s="48" t="s">
        <v>136</v>
      </c>
      <c r="G1" s="1" t="s">
        <v>137</v>
      </c>
      <c r="H1" s="49" t="s">
        <v>157</v>
      </c>
      <c r="J1" s="166" t="s">
        <v>139</v>
      </c>
      <c r="K1" s="167"/>
      <c r="M1" s="153" t="s">
        <v>140</v>
      </c>
      <c r="N1" s="153"/>
    </row>
    <row r="2" spans="1:14" x14ac:dyDescent="0.35">
      <c r="A2" s="11">
        <v>0</v>
      </c>
      <c r="B2" s="4">
        <f t="shared" ref="B2:B65" si="0">IF(AND((A2&gt;=$K$3),(A2&lt;=$K$4)),1,IF(AND((A2&gt;$K$2),(A2&lt;$K$3)),((A2-$K$2)/($K$3-$K$2)),IF(AND((A2&gt;$K$4),(A2&lt;$K$5)),((A2-$K$5)/($K$4-$K$5)),0)))</f>
        <v>0</v>
      </c>
      <c r="C2" s="4">
        <f t="shared" ref="C2:C65" si="1">1/(1+ABS((A2-$K$10)/$K$8)^(2*$K$9))</f>
        <v>1.5201245436999506E-3</v>
      </c>
      <c r="D2" s="4">
        <f t="shared" ref="D2:D65" si="2">IF(OR((A2&lt;=$K$13),(A2&gt;=$K$15)),0,IF(A2=$K$14,1,IF(AND((A2&gt;$K$13),(A2&lt;$K$14)),((A2-$K$13)/($K$14-$K$13)),((A2-$K$15)/($K$14-$K$15)))))</f>
        <v>0</v>
      </c>
      <c r="E2" s="4">
        <f t="shared" ref="E2:E65" si="3">1/(1+EXP(-$K$18*(A2-$K$19)))</f>
        <v>2.4726231566347743E-3</v>
      </c>
      <c r="F2" s="15">
        <f t="shared" ref="F2:F65" si="4">EXP(-(((A2-$K$22)^2)/(2*$K$23^2)))</f>
        <v>1.1108996538242306E-2</v>
      </c>
      <c r="G2" s="4">
        <f t="shared" ref="G2:G65" si="5">IF(A2&lt;=$K$26,0,IF(AND(A2&gt;=$K$26,A2&lt;=$K$28),2*(((A2-$K$26)/($K$27-$K$26))^2),IF(AND(A2&gt;=$K$28,A2&lt;=$K$27),1-2*((($K$27-A2)/($K$27-$K$26))^2),1)))</f>
        <v>0</v>
      </c>
      <c r="H2" s="12">
        <f t="shared" ref="H2:H65" si="6">MAX(MIN($N$6,$N$7)*F2,MIN($N$8,$N$9)*G2)</f>
        <v>4.7609985163895594E-3</v>
      </c>
      <c r="J2" s="4" t="s">
        <v>9</v>
      </c>
      <c r="K2" s="4">
        <v>2</v>
      </c>
      <c r="M2" s="11" t="s">
        <v>141</v>
      </c>
      <c r="N2" s="11">
        <v>5</v>
      </c>
    </row>
    <row r="3" spans="1:14" x14ac:dyDescent="0.35">
      <c r="A3" s="11">
        <v>0.1</v>
      </c>
      <c r="B3" s="4">
        <f t="shared" si="0"/>
        <v>0</v>
      </c>
      <c r="C3" s="4">
        <f t="shared" si="1"/>
        <v>1.6620246812600523E-3</v>
      </c>
      <c r="D3" s="4">
        <f t="shared" si="2"/>
        <v>0</v>
      </c>
      <c r="E3" s="4">
        <f t="shared" si="3"/>
        <v>2.7319607630110591E-3</v>
      </c>
      <c r="F3" s="15">
        <f t="shared" si="4"/>
        <v>1.19704699443895E-2</v>
      </c>
      <c r="G3" s="4">
        <f t="shared" si="5"/>
        <v>0</v>
      </c>
      <c r="H3" s="12">
        <f t="shared" si="6"/>
        <v>5.1302014047383566E-3</v>
      </c>
      <c r="J3" s="4" t="s">
        <v>10</v>
      </c>
      <c r="K3" s="4">
        <v>9</v>
      </c>
      <c r="M3" s="11" t="s">
        <v>142</v>
      </c>
      <c r="N3" s="11">
        <v>6</v>
      </c>
    </row>
    <row r="4" spans="1:14" x14ac:dyDescent="0.35">
      <c r="A4" s="11">
        <v>0.2</v>
      </c>
      <c r="B4" s="4">
        <f t="shared" si="0"/>
        <v>0</v>
      </c>
      <c r="C4" s="4">
        <f t="shared" si="1"/>
        <v>1.8189797372572293E-3</v>
      </c>
      <c r="D4" s="4">
        <f t="shared" si="2"/>
        <v>0</v>
      </c>
      <c r="E4" s="4">
        <f t="shared" si="3"/>
        <v>3.0184163247084241E-3</v>
      </c>
      <c r="F4" s="15">
        <f t="shared" si="4"/>
        <v>1.2890689144001471E-2</v>
      </c>
      <c r="G4" s="4">
        <f t="shared" si="5"/>
        <v>0</v>
      </c>
      <c r="H4" s="12">
        <f t="shared" si="6"/>
        <v>5.5245810617149159E-3</v>
      </c>
      <c r="J4" s="4" t="s">
        <v>11</v>
      </c>
      <c r="K4" s="4">
        <v>12</v>
      </c>
    </row>
    <row r="5" spans="1:14" x14ac:dyDescent="0.35">
      <c r="A5" s="11">
        <v>0.3</v>
      </c>
      <c r="B5" s="4">
        <f t="shared" si="0"/>
        <v>0</v>
      </c>
      <c r="C5" s="4">
        <f t="shared" si="1"/>
        <v>1.9927810851812066E-3</v>
      </c>
      <c r="D5" s="4">
        <f t="shared" si="2"/>
        <v>0</v>
      </c>
      <c r="E5" s="4">
        <f t="shared" si="3"/>
        <v>3.3348073074133443E-3</v>
      </c>
      <c r="F5" s="15">
        <f t="shared" si="4"/>
        <v>1.3872976053607142E-2</v>
      </c>
      <c r="G5" s="4">
        <f t="shared" si="5"/>
        <v>0</v>
      </c>
      <c r="H5" s="12">
        <f t="shared" si="6"/>
        <v>5.9455611658316317E-3</v>
      </c>
      <c r="J5" s="4" t="s">
        <v>13</v>
      </c>
      <c r="K5" s="4">
        <v>17</v>
      </c>
      <c r="M5" s="168" t="s">
        <v>143</v>
      </c>
      <c r="N5" s="168"/>
    </row>
    <row r="6" spans="1:14" x14ac:dyDescent="0.35">
      <c r="A6" s="11">
        <v>0.4</v>
      </c>
      <c r="B6" s="4">
        <f t="shared" si="0"/>
        <v>0</v>
      </c>
      <c r="C6" s="4">
        <f t="shared" si="1"/>
        <v>2.1854564183540026E-3</v>
      </c>
      <c r="D6" s="4">
        <f t="shared" si="2"/>
        <v>0</v>
      </c>
      <c r="E6" s="4">
        <f t="shared" si="3"/>
        <v>3.684239899435989E-3</v>
      </c>
      <c r="F6" s="15">
        <f t="shared" si="4"/>
        <v>1.4920786069067842E-2</v>
      </c>
      <c r="G6" s="4">
        <f t="shared" si="5"/>
        <v>0</v>
      </c>
      <c r="H6" s="12">
        <f t="shared" si="6"/>
        <v>6.3946226010290746E-3</v>
      </c>
      <c r="M6" s="12" t="s">
        <v>132</v>
      </c>
      <c r="N6" s="12">
        <f>IF(AND((N2&gt;=$K$3),(N2&lt;=$K$4)),1,IF(AND((N2&gt;$K$2),(N2&lt;$K$3)),((N2-$K$2)/($K$3-$K$2)),IF(AND((N2&gt;$K$4),(N2&lt;$K$5)),((N2-$K$5)/($K$4-$K$5)),0)))</f>
        <v>0.42857142857142855</v>
      </c>
    </row>
    <row r="7" spans="1:14" x14ac:dyDescent="0.35">
      <c r="A7" s="11">
        <v>0.5</v>
      </c>
      <c r="B7" s="4">
        <f t="shared" si="0"/>
        <v>0</v>
      </c>
      <c r="C7" s="4">
        <f t="shared" si="1"/>
        <v>2.3993039467033422E-3</v>
      </c>
      <c r="D7" s="4">
        <f t="shared" si="2"/>
        <v>0</v>
      </c>
      <c r="E7" s="4">
        <f t="shared" si="3"/>
        <v>4.0701377158961277E-3</v>
      </c>
      <c r="F7" s="15">
        <f t="shared" si="4"/>
        <v>1.6037709275350549E-2</v>
      </c>
      <c r="G7" s="4">
        <f t="shared" si="5"/>
        <v>0</v>
      </c>
      <c r="H7" s="12">
        <f t="shared" si="6"/>
        <v>6.8733039751502347E-3</v>
      </c>
      <c r="J7" s="166" t="s">
        <v>144</v>
      </c>
      <c r="K7" s="167"/>
      <c r="M7" s="12" t="s">
        <v>133</v>
      </c>
      <c r="N7" s="12">
        <f>1/(1+ABS((N3-$K$10)/$K$8)^(2*$K$9))</f>
        <v>0.9089976004549426</v>
      </c>
    </row>
    <row r="8" spans="1:14" x14ac:dyDescent="0.35">
      <c r="A8" s="11">
        <v>0.6</v>
      </c>
      <c r="B8" s="4">
        <f t="shared" si="0"/>
        <v>0</v>
      </c>
      <c r="C8" s="4">
        <f t="shared" si="1"/>
        <v>2.6369319635966147E-3</v>
      </c>
      <c r="D8" s="4">
        <f t="shared" si="2"/>
        <v>0</v>
      </c>
      <c r="E8" s="4">
        <f t="shared" si="3"/>
        <v>4.4962731609411782E-3</v>
      </c>
      <c r="F8" s="15">
        <f t="shared" si="4"/>
        <v>1.7227471311635108E-2</v>
      </c>
      <c r="G8" s="4">
        <f t="shared" si="5"/>
        <v>0</v>
      </c>
      <c r="H8" s="12">
        <f t="shared" si="6"/>
        <v>7.38320199070076E-3</v>
      </c>
      <c r="J8" s="4" t="s">
        <v>9</v>
      </c>
      <c r="K8" s="4">
        <v>4</v>
      </c>
      <c r="M8" s="12" t="s">
        <v>134</v>
      </c>
      <c r="N8" s="12">
        <f>IF(OR((N2&lt;=$K$13),(N2&gt;=$K$15)),0,IF(N2=$K$14,1,IF(AND((N2&gt;$K$13),(N2&lt;$K$14)),((N2-$K$13)/($K$14-$K$13)),((N2-$K$15)/($K$14-$K$15)))))</f>
        <v>0.33333333333333331</v>
      </c>
    </row>
    <row r="9" spans="1:14" x14ac:dyDescent="0.35">
      <c r="A9" s="11">
        <v>0.7</v>
      </c>
      <c r="B9" s="4">
        <f t="shared" si="0"/>
        <v>0</v>
      </c>
      <c r="C9" s="4">
        <f t="shared" si="1"/>
        <v>2.9013046870020273E-3</v>
      </c>
      <c r="D9" s="4">
        <f t="shared" si="2"/>
        <v>0</v>
      </c>
      <c r="E9" s="4">
        <f t="shared" si="3"/>
        <v>4.9668016500569612E-3</v>
      </c>
      <c r="F9" s="15">
        <f t="shared" si="4"/>
        <v>1.8493933862369062E-2</v>
      </c>
      <c r="G9" s="4">
        <f t="shared" si="5"/>
        <v>0</v>
      </c>
      <c r="H9" s="12">
        <f t="shared" si="6"/>
        <v>7.9259716553010257E-3</v>
      </c>
      <c r="J9" s="4" t="s">
        <v>10</v>
      </c>
      <c r="K9" s="4">
        <v>4</v>
      </c>
      <c r="M9" s="12" t="s">
        <v>135</v>
      </c>
      <c r="N9" s="12">
        <f>1/(1+EXP(-$K$18*(N3-$K$19)))</f>
        <v>0.5</v>
      </c>
    </row>
    <row r="10" spans="1:14" x14ac:dyDescent="0.35">
      <c r="A10" s="11">
        <v>0.8</v>
      </c>
      <c r="B10" s="4">
        <f t="shared" si="0"/>
        <v>0</v>
      </c>
      <c r="C10" s="4">
        <f t="shared" si="1"/>
        <v>3.195795440096144E-3</v>
      </c>
      <c r="D10" s="4">
        <f t="shared" si="2"/>
        <v>0</v>
      </c>
      <c r="E10" s="4">
        <f t="shared" si="3"/>
        <v>5.4862988994504036E-3</v>
      </c>
      <c r="F10" s="15">
        <f t="shared" si="4"/>
        <v>1.9841094744370298E-2</v>
      </c>
      <c r="G10" s="4">
        <f t="shared" si="5"/>
        <v>0</v>
      </c>
      <c r="H10" s="12">
        <f t="shared" si="6"/>
        <v>8.5033263190158418E-3</v>
      </c>
      <c r="J10" s="4" t="s">
        <v>11</v>
      </c>
      <c r="K10" s="4">
        <v>9</v>
      </c>
    </row>
    <row r="11" spans="1:14" x14ac:dyDescent="0.35">
      <c r="A11" s="11">
        <v>0.9</v>
      </c>
      <c r="B11" s="4">
        <f t="shared" si="0"/>
        <v>0</v>
      </c>
      <c r="C11" s="4">
        <f t="shared" si="1"/>
        <v>3.5242484268647378E-3</v>
      </c>
      <c r="D11" s="4">
        <f t="shared" si="2"/>
        <v>0</v>
      </c>
      <c r="E11" s="4">
        <f t="shared" si="3"/>
        <v>6.0598014915841155E-3</v>
      </c>
      <c r="F11" s="15">
        <f t="shared" si="4"/>
        <v>2.1273087559681585E-2</v>
      </c>
      <c r="G11" s="4">
        <f t="shared" si="5"/>
        <v>0</v>
      </c>
      <c r="H11" s="12">
        <f t="shared" si="6"/>
        <v>9.1170375255778223E-3</v>
      </c>
      <c r="M11" s="153" t="s">
        <v>145</v>
      </c>
      <c r="N11" s="153"/>
    </row>
    <row r="12" spans="1:14" x14ac:dyDescent="0.35">
      <c r="A12" s="11">
        <v>1</v>
      </c>
      <c r="B12" s="4">
        <f t="shared" si="0"/>
        <v>0</v>
      </c>
      <c r="C12" s="4">
        <f t="shared" si="1"/>
        <v>3.8910505836575876E-3</v>
      </c>
      <c r="D12" s="4">
        <f t="shared" si="2"/>
        <v>0</v>
      </c>
      <c r="E12" s="4">
        <f t="shared" si="3"/>
        <v>6.6928509242848554E-3</v>
      </c>
      <c r="F12" s="15">
        <f t="shared" si="4"/>
        <v>2.2794180883612344E-2</v>
      </c>
      <c r="G12" s="4">
        <f t="shared" si="5"/>
        <v>0</v>
      </c>
      <c r="H12" s="12">
        <f t="shared" si="6"/>
        <v>9.7689346644052894E-3</v>
      </c>
      <c r="J12" s="169" t="s">
        <v>146</v>
      </c>
      <c r="K12" s="170"/>
      <c r="M12" s="11" t="s">
        <v>147</v>
      </c>
      <c r="N12" s="11">
        <f>MIN(N6:N7)</f>
        <v>0.42857142857142855</v>
      </c>
    </row>
    <row r="13" spans="1:14" x14ac:dyDescent="0.35">
      <c r="A13" s="11">
        <v>1.1000000000000001</v>
      </c>
      <c r="B13" s="4">
        <f t="shared" si="0"/>
        <v>0</v>
      </c>
      <c r="C13" s="4">
        <f t="shared" si="1"/>
        <v>4.3012152543698313E-3</v>
      </c>
      <c r="D13" s="4">
        <f t="shared" si="2"/>
        <v>0</v>
      </c>
      <c r="E13" s="4">
        <f t="shared" si="3"/>
        <v>7.3915413442819707E-3</v>
      </c>
      <c r="F13" s="15">
        <f t="shared" si="4"/>
        <v>2.4408776957271911E-2</v>
      </c>
      <c r="G13" s="4">
        <f t="shared" si="5"/>
        <v>0</v>
      </c>
      <c r="H13" s="12">
        <f t="shared" si="6"/>
        <v>1.0460904410259391E-2</v>
      </c>
      <c r="J13" s="4" t="s">
        <v>9</v>
      </c>
      <c r="K13" s="4">
        <v>4</v>
      </c>
      <c r="M13" s="11" t="s">
        <v>148</v>
      </c>
      <c r="N13" s="11">
        <f>MIN(N8:N9)</f>
        <v>0.33333333333333331</v>
      </c>
    </row>
    <row r="14" spans="1:14" x14ac:dyDescent="0.35">
      <c r="A14" s="11">
        <v>1.2</v>
      </c>
      <c r="B14" s="4">
        <f t="shared" si="0"/>
        <v>0</v>
      </c>
      <c r="C14" s="4">
        <f t="shared" si="1"/>
        <v>4.7604797522440697E-3</v>
      </c>
      <c r="D14" s="4">
        <f t="shared" si="2"/>
        <v>0</v>
      </c>
      <c r="E14" s="4">
        <f t="shared" si="3"/>
        <v>8.1625711531598966E-3</v>
      </c>
      <c r="F14" s="15">
        <f t="shared" si="4"/>
        <v>2.6121409853918223E-2</v>
      </c>
      <c r="G14" s="4">
        <f t="shared" si="5"/>
        <v>0</v>
      </c>
      <c r="H14" s="12">
        <f t="shared" si="6"/>
        <v>1.1194889937393523E-2</v>
      </c>
      <c r="J14" s="4" t="s">
        <v>10</v>
      </c>
      <c r="K14" s="4">
        <v>7</v>
      </c>
    </row>
    <row r="15" spans="1:14" x14ac:dyDescent="0.35">
      <c r="A15" s="11">
        <v>1.3</v>
      </c>
      <c r="B15" s="4">
        <f t="shared" si="0"/>
        <v>0</v>
      </c>
      <c r="C15" s="4">
        <f t="shared" si="1"/>
        <v>5.2754192435996812E-3</v>
      </c>
      <c r="D15" s="4">
        <f t="shared" si="2"/>
        <v>0</v>
      </c>
      <c r="E15" s="4">
        <f t="shared" si="3"/>
        <v>9.0132986528478221E-3</v>
      </c>
      <c r="F15" s="15">
        <f t="shared" si="4"/>
        <v>2.7936743088624476E-2</v>
      </c>
      <c r="G15" s="4">
        <f t="shared" si="5"/>
        <v>0</v>
      </c>
      <c r="H15" s="12">
        <f t="shared" si="6"/>
        <v>1.1972889895124775E-2</v>
      </c>
      <c r="J15" s="4" t="s">
        <v>11</v>
      </c>
      <c r="K15" s="4">
        <v>10</v>
      </c>
      <c r="M15" s="168" t="s">
        <v>149</v>
      </c>
      <c r="N15" s="168"/>
    </row>
    <row r="16" spans="1:14" x14ac:dyDescent="0.35">
      <c r="A16" s="11">
        <v>1.4</v>
      </c>
      <c r="B16" s="4">
        <f t="shared" si="0"/>
        <v>0</v>
      </c>
      <c r="C16" s="4">
        <f t="shared" si="1"/>
        <v>5.8535798275806536E-3</v>
      </c>
      <c r="D16" s="4">
        <f t="shared" si="2"/>
        <v>0</v>
      </c>
      <c r="E16" s="4">
        <f t="shared" si="3"/>
        <v>9.9518018669043241E-3</v>
      </c>
      <c r="F16" s="15">
        <f t="shared" si="4"/>
        <v>2.9859566641115533E-2</v>
      </c>
      <c r="G16" s="4">
        <f t="shared" si="5"/>
        <v>0</v>
      </c>
      <c r="H16" s="12">
        <f t="shared" si="6"/>
        <v>1.2796957131906657E-2</v>
      </c>
      <c r="M16" s="12" t="s">
        <v>150</v>
      </c>
      <c r="N16" s="12">
        <f>A202</f>
        <v>20</v>
      </c>
    </row>
    <row r="17" spans="1:14" x14ac:dyDescent="0.35">
      <c r="A17" s="11">
        <v>1.5</v>
      </c>
      <c r="B17" s="4">
        <f t="shared" si="0"/>
        <v>0</v>
      </c>
      <c r="C17" s="4">
        <f t="shared" si="1"/>
        <v>6.5036342017956725E-3</v>
      </c>
      <c r="D17" s="4">
        <f t="shared" si="2"/>
        <v>0</v>
      </c>
      <c r="E17" s="4">
        <f t="shared" si="3"/>
        <v>1.098694263059318E-2</v>
      </c>
      <c r="F17" s="15">
        <f t="shared" si="4"/>
        <v>3.1894793362157101E-2</v>
      </c>
      <c r="G17" s="4">
        <f t="shared" si="5"/>
        <v>0</v>
      </c>
      <c r="H17" s="12">
        <f t="shared" si="6"/>
        <v>1.3669197155210186E-2</v>
      </c>
      <c r="J17" s="166" t="s">
        <v>151</v>
      </c>
      <c r="K17" s="167"/>
      <c r="M17" s="12" t="s">
        <v>152</v>
      </c>
      <c r="N17" s="12">
        <f>A2</f>
        <v>0</v>
      </c>
    </row>
    <row r="18" spans="1:14" x14ac:dyDescent="0.35">
      <c r="A18" s="11">
        <v>1.6</v>
      </c>
      <c r="B18" s="4">
        <f t="shared" si="0"/>
        <v>0</v>
      </c>
      <c r="C18" s="4">
        <f t="shared" si="1"/>
        <v>7.235563907879273E-3</v>
      </c>
      <c r="D18" s="4">
        <f t="shared" si="2"/>
        <v>0</v>
      </c>
      <c r="E18" s="4">
        <f t="shared" si="3"/>
        <v>1.2128434984274237E-2</v>
      </c>
      <c r="F18" s="15">
        <f t="shared" si="4"/>
        <v>3.4047454734599331E-2</v>
      </c>
      <c r="G18" s="4">
        <f t="shared" si="5"/>
        <v>0</v>
      </c>
      <c r="H18" s="12">
        <f t="shared" si="6"/>
        <v>1.4591766314828284E-2</v>
      </c>
      <c r="J18" s="4" t="s">
        <v>9</v>
      </c>
      <c r="K18" s="4">
        <v>1</v>
      </c>
      <c r="M18" s="12" t="s">
        <v>153</v>
      </c>
      <c r="N18" s="12">
        <v>1</v>
      </c>
    </row>
    <row r="19" spans="1:14" x14ac:dyDescent="0.35">
      <c r="A19" s="11">
        <v>1.7</v>
      </c>
      <c r="B19" s="4">
        <f t="shared" si="0"/>
        <v>0</v>
      </c>
      <c r="C19" s="4">
        <f t="shared" si="1"/>
        <v>8.0608728553292312E-3</v>
      </c>
      <c r="D19" s="4">
        <f t="shared" si="2"/>
        <v>0</v>
      </c>
      <c r="E19" s="4">
        <f t="shared" si="3"/>
        <v>1.3386917827664779E-2</v>
      </c>
      <c r="F19" s="15">
        <f t="shared" si="4"/>
        <v>3.6322695961098231E-2</v>
      </c>
      <c r="G19" s="4">
        <f t="shared" si="5"/>
        <v>0</v>
      </c>
      <c r="H19" s="12">
        <f t="shared" si="6"/>
        <v>1.5566869697613527E-2</v>
      </c>
      <c r="J19" s="4" t="s">
        <v>11</v>
      </c>
      <c r="K19" s="4">
        <v>6</v>
      </c>
      <c r="M19" s="12" t="s">
        <v>154</v>
      </c>
      <c r="N19" s="12">
        <v>0</v>
      </c>
    </row>
    <row r="20" spans="1:14" x14ac:dyDescent="0.35">
      <c r="A20" s="11">
        <v>1.8</v>
      </c>
      <c r="B20" s="4">
        <f t="shared" si="0"/>
        <v>0</v>
      </c>
      <c r="C20" s="4">
        <f t="shared" si="1"/>
        <v>8.9928376379164576E-3</v>
      </c>
      <c r="D20" s="4">
        <f t="shared" si="2"/>
        <v>0</v>
      </c>
      <c r="E20" s="4">
        <f t="shared" si="3"/>
        <v>1.4774031693273055E-2</v>
      </c>
      <c r="F20" s="15">
        <f t="shared" si="4"/>
        <v>3.8725770351664364E-2</v>
      </c>
      <c r="G20" s="4">
        <f t="shared" si="5"/>
        <v>0</v>
      </c>
      <c r="H20" s="12">
        <f t="shared" si="6"/>
        <v>1.659675872214187E-2</v>
      </c>
    </row>
    <row r="21" spans="1:14" x14ac:dyDescent="0.35">
      <c r="A21" s="11">
        <v>1.9</v>
      </c>
      <c r="B21" s="4">
        <f t="shared" si="0"/>
        <v>0</v>
      </c>
      <c r="C21" s="4">
        <f t="shared" si="1"/>
        <v>1.0046801094269945E-2</v>
      </c>
      <c r="D21" s="4">
        <f t="shared" si="2"/>
        <v>0</v>
      </c>
      <c r="E21" s="4">
        <f t="shared" si="3"/>
        <v>1.6302499371440946E-2</v>
      </c>
      <c r="F21" s="15">
        <f t="shared" si="4"/>
        <v>4.1262032985531993E-2</v>
      </c>
      <c r="G21" s="4">
        <f t="shared" si="5"/>
        <v>0</v>
      </c>
      <c r="H21" s="12">
        <f t="shared" si="6"/>
        <v>1.7683728422370853E-2</v>
      </c>
      <c r="J21" s="166" t="s">
        <v>155</v>
      </c>
      <c r="K21" s="167"/>
    </row>
    <row r="22" spans="1:14" x14ac:dyDescent="0.35">
      <c r="A22" s="11">
        <v>2</v>
      </c>
      <c r="B22" s="4">
        <f t="shared" si="0"/>
        <v>0</v>
      </c>
      <c r="C22" s="4">
        <f t="shared" si="1"/>
        <v>1.1240516628798644E-2</v>
      </c>
      <c r="D22" s="4">
        <f t="shared" si="2"/>
        <v>0</v>
      </c>
      <c r="E22" s="4">
        <f t="shared" si="3"/>
        <v>1.7986209962091559E-2</v>
      </c>
      <c r="F22" s="15">
        <f t="shared" si="4"/>
        <v>4.393693362340742E-2</v>
      </c>
      <c r="G22" s="4">
        <f t="shared" si="5"/>
        <v>0</v>
      </c>
      <c r="H22" s="12">
        <f t="shared" si="6"/>
        <v>1.883011441003175E-2</v>
      </c>
      <c r="J22" s="4" t="s">
        <v>15</v>
      </c>
      <c r="K22" s="4">
        <v>12</v>
      </c>
    </row>
    <row r="23" spans="1:14" x14ac:dyDescent="0.35">
      <c r="A23" s="11">
        <v>2.1</v>
      </c>
      <c r="B23" s="4">
        <f t="shared" si="0"/>
        <v>1.4285714285714299E-2</v>
      </c>
      <c r="C23" s="4">
        <f t="shared" si="1"/>
        <v>1.2594551999530714E-2</v>
      </c>
      <c r="D23" s="4">
        <f t="shared" si="2"/>
        <v>0</v>
      </c>
      <c r="E23" s="4">
        <f t="shared" si="3"/>
        <v>1.984030573407751E-2</v>
      </c>
      <c r="F23" s="15">
        <f t="shared" si="4"/>
        <v>4.6756008847947915E-2</v>
      </c>
      <c r="G23" s="4">
        <f t="shared" si="5"/>
        <v>0</v>
      </c>
      <c r="H23" s="12">
        <f t="shared" si="6"/>
        <v>2.003828950626339E-2</v>
      </c>
      <c r="J23" s="4" t="s">
        <v>16</v>
      </c>
      <c r="K23" s="4">
        <v>4</v>
      </c>
    </row>
    <row r="24" spans="1:14" x14ac:dyDescent="0.35">
      <c r="A24" s="11">
        <v>2.2000000000000002</v>
      </c>
      <c r="B24" s="4">
        <f t="shared" si="0"/>
        <v>2.8571428571428598E-2</v>
      </c>
      <c r="C24" s="4">
        <f t="shared" si="1"/>
        <v>1.4132762581791847E-2</v>
      </c>
      <c r="D24" s="4">
        <f t="shared" si="2"/>
        <v>0</v>
      </c>
      <c r="E24" s="4">
        <f t="shared" si="3"/>
        <v>2.1881270936130476E-2</v>
      </c>
      <c r="F24" s="15">
        <f t="shared" si="4"/>
        <v>4.9724873412349581E-2</v>
      </c>
      <c r="G24" s="4">
        <f t="shared" si="5"/>
        <v>0</v>
      </c>
      <c r="H24" s="12">
        <f t="shared" si="6"/>
        <v>2.1310660033864105E-2</v>
      </c>
    </row>
    <row r="25" spans="1:14" x14ac:dyDescent="0.35">
      <c r="A25" s="11">
        <v>2.2999999999999998</v>
      </c>
      <c r="B25" s="4">
        <f t="shared" si="0"/>
        <v>4.285714285714283E-2</v>
      </c>
      <c r="C25" s="4">
        <f t="shared" si="1"/>
        <v>1.5882845496498613E-2</v>
      </c>
      <c r="D25" s="4">
        <f t="shared" si="2"/>
        <v>0</v>
      </c>
      <c r="E25" s="4">
        <f t="shared" si="3"/>
        <v>2.4127021417669196E-2</v>
      </c>
      <c r="F25" s="15">
        <f t="shared" si="4"/>
        <v>5.2849210779185189E-2</v>
      </c>
      <c r="G25" s="4">
        <f t="shared" si="5"/>
        <v>0</v>
      </c>
      <c r="H25" s="12">
        <f t="shared" si="6"/>
        <v>2.2649661762507937E-2</v>
      </c>
      <c r="J25" s="166" t="s">
        <v>156</v>
      </c>
      <c r="K25" s="167"/>
    </row>
    <row r="26" spans="1:14" x14ac:dyDescent="0.35">
      <c r="A26" s="11">
        <v>2.4</v>
      </c>
      <c r="B26" s="4">
        <f t="shared" si="0"/>
        <v>5.7142857142857127E-2</v>
      </c>
      <c r="C26" s="4">
        <f t="shared" si="1"/>
        <v>1.7876987382551952E-2</v>
      </c>
      <c r="D26" s="4">
        <f t="shared" si="2"/>
        <v>0</v>
      </c>
      <c r="E26" s="4">
        <f t="shared" si="3"/>
        <v>2.6596993576865856E-2</v>
      </c>
      <c r="F26" s="15">
        <f t="shared" si="4"/>
        <v>5.6134762834133725E-2</v>
      </c>
      <c r="G26" s="4">
        <f t="shared" si="5"/>
        <v>0</v>
      </c>
      <c r="H26" s="12">
        <f t="shared" si="6"/>
        <v>2.4057755500343024E-2</v>
      </c>
      <c r="J26" s="4" t="s">
        <v>9</v>
      </c>
      <c r="K26" s="4">
        <v>5</v>
      </c>
    </row>
    <row r="27" spans="1:14" x14ac:dyDescent="0.35">
      <c r="A27" s="11">
        <v>2.5</v>
      </c>
      <c r="B27" s="4">
        <f t="shared" si="0"/>
        <v>7.1428571428571425E-2</v>
      </c>
      <c r="C27" s="4">
        <f t="shared" si="1"/>
        <v>2.0152619878265499E-2</v>
      </c>
      <c r="D27" s="4">
        <f t="shared" si="2"/>
        <v>0</v>
      </c>
      <c r="E27" s="4">
        <f t="shared" si="3"/>
        <v>2.9312230751356319E-2</v>
      </c>
      <c r="F27" s="15">
        <f t="shared" si="4"/>
        <v>5.9587318761986086E-2</v>
      </c>
      <c r="G27" s="4">
        <f t="shared" si="5"/>
        <v>0</v>
      </c>
      <c r="H27" s="12">
        <f t="shared" si="6"/>
        <v>2.5537422326565463E-2</v>
      </c>
      <c r="J27" s="4" t="s">
        <v>11</v>
      </c>
      <c r="K27" s="4">
        <v>15</v>
      </c>
    </row>
    <row r="28" spans="1:14" x14ac:dyDescent="0.35">
      <c r="A28" s="11">
        <v>2.6</v>
      </c>
      <c r="B28" s="4">
        <f t="shared" si="0"/>
        <v>8.5714285714285729E-2</v>
      </c>
      <c r="C28" s="4">
        <f t="shared" si="1"/>
        <v>2.2753297866633299E-2</v>
      </c>
      <c r="D28" s="4">
        <f t="shared" si="2"/>
        <v>0</v>
      </c>
      <c r="E28" s="4">
        <f t="shared" si="3"/>
        <v>3.2295464698450516E-2</v>
      </c>
      <c r="F28" s="15">
        <f t="shared" si="4"/>
        <v>6.3212703075288826E-2</v>
      </c>
      <c r="G28" s="4">
        <f t="shared" si="5"/>
        <v>0</v>
      </c>
      <c r="H28" s="12">
        <f t="shared" si="6"/>
        <v>2.7091158460838066E-2</v>
      </c>
      <c r="J28" s="4" t="s">
        <v>10</v>
      </c>
      <c r="K28" s="4">
        <f>(K26+K27)/2</f>
        <v>10</v>
      </c>
    </row>
    <row r="29" spans="1:14" x14ac:dyDescent="0.35">
      <c r="A29" s="11">
        <v>2.7</v>
      </c>
      <c r="B29" s="4">
        <f t="shared" si="0"/>
        <v>0.10000000000000002</v>
      </c>
      <c r="C29" s="4">
        <f t="shared" si="1"/>
        <v>2.5729715933966633E-2</v>
      </c>
      <c r="D29" s="4">
        <f t="shared" si="2"/>
        <v>0</v>
      </c>
      <c r="E29" s="4">
        <f t="shared" si="3"/>
        <v>3.5571189272636181E-2</v>
      </c>
      <c r="F29" s="15">
        <f t="shared" si="4"/>
        <v>6.7016762789207263E-2</v>
      </c>
      <c r="G29" s="4">
        <f t="shared" si="5"/>
        <v>0</v>
      </c>
      <c r="H29" s="12">
        <f t="shared" si="6"/>
        <v>2.872146976680311E-2</v>
      </c>
    </row>
    <row r="30" spans="1:14" x14ac:dyDescent="0.35">
      <c r="A30" s="11">
        <v>2.8</v>
      </c>
      <c r="B30" s="4">
        <f t="shared" si="0"/>
        <v>0.11428571428571425</v>
      </c>
      <c r="C30" s="4">
        <f t="shared" si="1"/>
        <v>2.9140877833621948E-2</v>
      </c>
      <c r="D30" s="4">
        <f t="shared" si="2"/>
        <v>0</v>
      </c>
      <c r="E30" s="4">
        <f t="shared" si="3"/>
        <v>3.9165722796764356E-2</v>
      </c>
      <c r="F30" s="15">
        <f t="shared" si="4"/>
        <v>7.1005353739637012E-2</v>
      </c>
      <c r="G30" s="4">
        <f t="shared" si="5"/>
        <v>0</v>
      </c>
      <c r="H30" s="12">
        <f t="shared" si="6"/>
        <v>3.043086588841586E-2</v>
      </c>
    </row>
    <row r="31" spans="1:14" x14ac:dyDescent="0.35">
      <c r="A31" s="11">
        <v>2.9</v>
      </c>
      <c r="B31" s="4">
        <f t="shared" si="0"/>
        <v>0.12857142857142856</v>
      </c>
      <c r="C31" s="4">
        <f t="shared" si="1"/>
        <v>3.3055431355195473E-2</v>
      </c>
      <c r="D31" s="4">
        <f t="shared" si="2"/>
        <v>0</v>
      </c>
      <c r="E31" s="4">
        <f t="shared" si="3"/>
        <v>4.3107254941086116E-2</v>
      </c>
      <c r="F31" s="15">
        <f t="shared" si="4"/>
        <v>7.5184326045271171E-2</v>
      </c>
      <c r="G31" s="4">
        <f t="shared" si="5"/>
        <v>0</v>
      </c>
      <c r="H31" s="12">
        <f t="shared" si="6"/>
        <v>3.2221854019401926E-2</v>
      </c>
    </row>
    <row r="32" spans="1:14" x14ac:dyDescent="0.35">
      <c r="A32" s="11">
        <v>3</v>
      </c>
      <c r="B32" s="4">
        <f t="shared" si="0"/>
        <v>0.14285714285714285</v>
      </c>
      <c r="C32" s="4">
        <f t="shared" si="1"/>
        <v>3.7553175883819859E-2</v>
      </c>
      <c r="D32" s="4">
        <f t="shared" si="2"/>
        <v>0</v>
      </c>
      <c r="E32" s="4">
        <f t="shared" si="3"/>
        <v>4.7425873177566781E-2</v>
      </c>
      <c r="F32" s="15">
        <f t="shared" si="4"/>
        <v>7.9559508718227687E-2</v>
      </c>
      <c r="G32" s="4">
        <f t="shared" si="5"/>
        <v>0</v>
      </c>
      <c r="H32" s="12">
        <f t="shared" si="6"/>
        <v>3.4096932307811863E-2</v>
      </c>
    </row>
    <row r="33" spans="1:8" x14ac:dyDescent="0.35">
      <c r="A33" s="11">
        <v>3.1</v>
      </c>
      <c r="B33" s="4">
        <f t="shared" si="0"/>
        <v>0.15714285714285717</v>
      </c>
      <c r="C33" s="4">
        <f t="shared" si="1"/>
        <v>4.2726740685403476E-2</v>
      </c>
      <c r="D33" s="4">
        <f t="shared" si="2"/>
        <v>0</v>
      </c>
      <c r="E33" s="4">
        <f t="shared" si="3"/>
        <v>5.2153563078417738E-2</v>
      </c>
      <c r="F33" s="15">
        <f t="shared" si="4"/>
        <v>8.4136693431947907E-2</v>
      </c>
      <c r="G33" s="4">
        <f t="shared" si="5"/>
        <v>0</v>
      </c>
      <c r="H33" s="12">
        <f t="shared" si="6"/>
        <v>3.6058582899406243E-2</v>
      </c>
    </row>
    <row r="34" spans="1:8" x14ac:dyDescent="0.35">
      <c r="A34" s="11">
        <v>3.2</v>
      </c>
      <c r="B34" s="4">
        <f t="shared" si="0"/>
        <v>0.17142857142857146</v>
      </c>
      <c r="C34" s="4">
        <f t="shared" si="1"/>
        <v>4.8683416619404903E-2</v>
      </c>
      <c r="D34" s="4">
        <f t="shared" si="2"/>
        <v>0</v>
      </c>
      <c r="E34" s="4">
        <f t="shared" si="3"/>
        <v>5.7324175898868755E-2</v>
      </c>
      <c r="F34" s="15">
        <f t="shared" si="4"/>
        <v>8.8921617459386301E-2</v>
      </c>
      <c r="G34" s="4">
        <f t="shared" si="5"/>
        <v>0</v>
      </c>
      <c r="H34" s="12">
        <f t="shared" si="6"/>
        <v>3.8109264625451271E-2</v>
      </c>
    </row>
    <row r="35" spans="1:8" x14ac:dyDescent="0.35">
      <c r="A35" s="11">
        <v>3.3</v>
      </c>
      <c r="B35" s="4">
        <f t="shared" si="0"/>
        <v>0.18571428571428569</v>
      </c>
      <c r="C35" s="4">
        <f t="shared" si="1"/>
        <v>5.5547099935786957E-2</v>
      </c>
      <c r="D35" s="4">
        <f t="shared" si="2"/>
        <v>0</v>
      </c>
      <c r="E35" s="4">
        <f t="shared" si="3"/>
        <v>6.2973356056996485E-2</v>
      </c>
      <c r="F35" s="15">
        <f t="shared" si="4"/>
        <v>9.3919945799004464E-2</v>
      </c>
      <c r="G35" s="4">
        <f t="shared" si="5"/>
        <v>0</v>
      </c>
      <c r="H35" s="12">
        <f t="shared" si="6"/>
        <v>4.0251405342430484E-2</v>
      </c>
    </row>
    <row r="36" spans="1:8" x14ac:dyDescent="0.35">
      <c r="A36" s="11">
        <v>3.4</v>
      </c>
      <c r="B36" s="4">
        <f t="shared" si="0"/>
        <v>0.19999999999999998</v>
      </c>
      <c r="C36" s="4">
        <f t="shared" si="1"/>
        <v>6.3460270662014331E-2</v>
      </c>
      <c r="D36" s="4">
        <f t="shared" si="2"/>
        <v>0</v>
      </c>
      <c r="E36" s="4">
        <f t="shared" si="3"/>
        <v>6.9138420343346815E-2</v>
      </c>
      <c r="F36" s="15">
        <f t="shared" si="4"/>
        <v>9.9137252510747384E-2</v>
      </c>
      <c r="G36" s="4">
        <f t="shared" si="5"/>
        <v>0</v>
      </c>
      <c r="H36" s="12">
        <f t="shared" si="6"/>
        <v>4.248739393317745E-2</v>
      </c>
    </row>
    <row r="37" spans="1:8" x14ac:dyDescent="0.35">
      <c r="A37" s="11">
        <v>3.5</v>
      </c>
      <c r="B37" s="4">
        <f t="shared" si="0"/>
        <v>0.21428571428571427</v>
      </c>
      <c r="C37" s="4">
        <f t="shared" si="1"/>
        <v>7.2585875671336619E-2</v>
      </c>
      <c r="D37" s="4">
        <f t="shared" si="2"/>
        <v>0</v>
      </c>
      <c r="E37" s="4">
        <f t="shared" si="3"/>
        <v>7.5858180021243546E-2</v>
      </c>
      <c r="F37" s="15">
        <f t="shared" si="4"/>
        <v>0.10457900128900145</v>
      </c>
      <c r="G37" s="4">
        <f t="shared" si="5"/>
        <v>0</v>
      </c>
      <c r="H37" s="12">
        <f t="shared" si="6"/>
        <v>4.4819571981000617E-2</v>
      </c>
    </row>
    <row r="38" spans="1:8" x14ac:dyDescent="0.35">
      <c r="A38" s="11">
        <v>3.6</v>
      </c>
      <c r="B38" s="4">
        <f t="shared" si="0"/>
        <v>0.22857142857142859</v>
      </c>
      <c r="C38" s="4">
        <f t="shared" si="1"/>
        <v>8.3108913166121193E-2</v>
      </c>
      <c r="D38" s="4">
        <f t="shared" si="2"/>
        <v>0</v>
      </c>
      <c r="E38" s="4">
        <f t="shared" si="3"/>
        <v>8.317269649392238E-2</v>
      </c>
      <c r="F38" s="15">
        <f t="shared" si="4"/>
        <v>0.11025052530448522</v>
      </c>
      <c r="G38" s="4">
        <f t="shared" si="5"/>
        <v>0</v>
      </c>
      <c r="H38" s="12">
        <f t="shared" si="6"/>
        <v>4.7250225130493664E-2</v>
      </c>
    </row>
    <row r="39" spans="1:8" x14ac:dyDescent="0.35">
      <c r="A39" s="11">
        <v>3.7</v>
      </c>
      <c r="B39" s="4">
        <f t="shared" si="0"/>
        <v>0.24285714285714288</v>
      </c>
      <c r="C39" s="4">
        <f t="shared" si="1"/>
        <v>9.5237416505198944E-2</v>
      </c>
      <c r="D39" s="4">
        <f t="shared" si="2"/>
        <v>0</v>
      </c>
      <c r="E39" s="4">
        <f t="shared" si="3"/>
        <v>9.112296101485616E-2</v>
      </c>
      <c r="F39" s="15">
        <f t="shared" si="4"/>
        <v>0.11615700635209683</v>
      </c>
      <c r="G39" s="4">
        <f t="shared" si="5"/>
        <v>0</v>
      </c>
      <c r="H39" s="12">
        <f t="shared" si="6"/>
        <v>4.9781574150898636E-2</v>
      </c>
    </row>
    <row r="40" spans="1:8" x14ac:dyDescent="0.35">
      <c r="A40" s="11">
        <v>3.8</v>
      </c>
      <c r="B40" s="4">
        <f t="shared" si="0"/>
        <v>0.25714285714285712</v>
      </c>
      <c r="C40" s="4">
        <f t="shared" si="1"/>
        <v>0.1092024082044529</v>
      </c>
      <c r="D40" s="4">
        <f t="shared" si="2"/>
        <v>0</v>
      </c>
      <c r="E40" s="4">
        <f t="shared" si="3"/>
        <v>9.9750489119685135E-2</v>
      </c>
      <c r="F40" s="15">
        <f t="shared" si="4"/>
        <v>0.12230345334690061</v>
      </c>
      <c r="G40" s="4">
        <f t="shared" si="5"/>
        <v>0</v>
      </c>
      <c r="H40" s="12">
        <f t="shared" si="6"/>
        <v>5.241576572010026E-2</v>
      </c>
    </row>
    <row r="41" spans="1:8" x14ac:dyDescent="0.35">
      <c r="A41" s="11">
        <v>3.9</v>
      </c>
      <c r="B41" s="4">
        <f t="shared" si="0"/>
        <v>0.27142857142857141</v>
      </c>
      <c r="C41" s="4">
        <f t="shared" si="1"/>
        <v>0.12525624107258221</v>
      </c>
      <c r="D41" s="4">
        <f t="shared" si="2"/>
        <v>0</v>
      </c>
      <c r="E41" s="4">
        <f t="shared" si="3"/>
        <v>0.10909682119561293</v>
      </c>
      <c r="F41" s="15">
        <f t="shared" si="4"/>
        <v>0.12869468021566227</v>
      </c>
      <c r="G41" s="4">
        <f t="shared" si="5"/>
        <v>0</v>
      </c>
      <c r="H41" s="12">
        <f t="shared" si="6"/>
        <v>5.515486294956954E-2</v>
      </c>
    </row>
    <row r="42" spans="1:8" x14ac:dyDescent="0.35">
      <c r="A42" s="11">
        <v>4</v>
      </c>
      <c r="B42" s="4">
        <f t="shared" si="0"/>
        <v>0.2857142857142857</v>
      </c>
      <c r="C42" s="4">
        <f t="shared" si="1"/>
        <v>0.14366857315728437</v>
      </c>
      <c r="D42" s="4">
        <f t="shared" si="2"/>
        <v>0</v>
      </c>
      <c r="E42" s="4">
        <f t="shared" si="3"/>
        <v>0.11920292202211755</v>
      </c>
      <c r="F42" s="15">
        <f t="shared" si="4"/>
        <v>0.1353352832366127</v>
      </c>
      <c r="G42" s="4">
        <f t="shared" si="5"/>
        <v>0</v>
      </c>
      <c r="H42" s="12">
        <f t="shared" si="6"/>
        <v>5.8000835672834011E-2</v>
      </c>
    </row>
    <row r="43" spans="1:8" x14ac:dyDescent="0.35">
      <c r="A43" s="11">
        <v>4.0999999999999996</v>
      </c>
      <c r="B43" s="4">
        <f t="shared" si="0"/>
        <v>0.29999999999999993</v>
      </c>
      <c r="C43" s="4">
        <f t="shared" si="1"/>
        <v>0.16471906210910711</v>
      </c>
      <c r="D43" s="4">
        <f t="shared" si="2"/>
        <v>3.3333333333333215E-2</v>
      </c>
      <c r="E43" s="4">
        <f t="shared" si="3"/>
        <v>0.1301084743629978</v>
      </c>
      <c r="F43" s="15">
        <f t="shared" si="4"/>
        <v>0.14222961788539534</v>
      </c>
      <c r="G43" s="4">
        <f t="shared" si="5"/>
        <v>0</v>
      </c>
      <c r="H43" s="12">
        <f t="shared" si="6"/>
        <v>6.0955550522312288E-2</v>
      </c>
    </row>
    <row r="44" spans="1:8" x14ac:dyDescent="0.35">
      <c r="A44" s="11">
        <v>4.2</v>
      </c>
      <c r="B44" s="4">
        <f t="shared" si="0"/>
        <v>0.31428571428571433</v>
      </c>
      <c r="C44" s="4">
        <f t="shared" si="1"/>
        <v>0.18868576170600429</v>
      </c>
      <c r="D44" s="4">
        <f t="shared" si="2"/>
        <v>6.6666666666666721E-2</v>
      </c>
      <c r="E44" s="4">
        <f t="shared" si="3"/>
        <v>0.14185106490048782</v>
      </c>
      <c r="F44" s="15">
        <f t="shared" si="4"/>
        <v>0.14938177525041804</v>
      </c>
      <c r="G44" s="4">
        <f t="shared" si="5"/>
        <v>0</v>
      </c>
      <c r="H44" s="12">
        <f t="shared" si="6"/>
        <v>6.4020760821607722E-2</v>
      </c>
    </row>
    <row r="45" spans="1:8" x14ac:dyDescent="0.35">
      <c r="A45" s="11">
        <v>4.3</v>
      </c>
      <c r="B45" s="4">
        <f t="shared" si="0"/>
        <v>0.32857142857142857</v>
      </c>
      <c r="C45" s="4">
        <f t="shared" si="1"/>
        <v>0.21582823848485008</v>
      </c>
      <c r="D45" s="4">
        <f t="shared" si="2"/>
        <v>9.9999999999999936E-2</v>
      </c>
      <c r="E45" s="4">
        <f t="shared" si="3"/>
        <v>0.15446526508353467</v>
      </c>
      <c r="F45" s="15">
        <f t="shared" si="4"/>
        <v>0.15679555808603968</v>
      </c>
      <c r="G45" s="4">
        <f t="shared" si="5"/>
        <v>0</v>
      </c>
      <c r="H45" s="12">
        <f t="shared" si="6"/>
        <v>6.7198096322588427E-2</v>
      </c>
    </row>
    <row r="46" spans="1:8" x14ac:dyDescent="0.35">
      <c r="A46" s="11">
        <v>4.4000000000000004</v>
      </c>
      <c r="B46" s="4">
        <f t="shared" si="0"/>
        <v>0.34285714285714292</v>
      </c>
      <c r="C46" s="4">
        <f t="shared" si="1"/>
        <v>0.24636471236194643</v>
      </c>
      <c r="D46" s="4">
        <f t="shared" si="2"/>
        <v>0.13333333333333344</v>
      </c>
      <c r="E46" s="4">
        <f t="shared" si="3"/>
        <v>0.16798161486607557</v>
      </c>
      <c r="F46" s="15">
        <f t="shared" si="4"/>
        <v>0.1644744565771549</v>
      </c>
      <c r="G46" s="4">
        <f t="shared" si="5"/>
        <v>0</v>
      </c>
      <c r="H46" s="12">
        <f t="shared" si="6"/>
        <v>7.0489052818780665E-2</v>
      </c>
    </row>
    <row r="47" spans="1:8" x14ac:dyDescent="0.35">
      <c r="A47" s="11">
        <v>4.5</v>
      </c>
      <c r="B47" s="4">
        <f t="shared" si="0"/>
        <v>0.35714285714285715</v>
      </c>
      <c r="C47" s="4">
        <f t="shared" si="1"/>
        <v>0.28044319450256172</v>
      </c>
      <c r="D47" s="4">
        <f t="shared" si="2"/>
        <v>0.16666666666666666</v>
      </c>
      <c r="E47" s="4">
        <f t="shared" si="3"/>
        <v>0.18242552380635635</v>
      </c>
      <c r="F47" s="15">
        <f t="shared" si="4"/>
        <v>0.17242162389375282</v>
      </c>
      <c r="G47" s="4">
        <f t="shared" si="5"/>
        <v>0</v>
      </c>
      <c r="H47" s="12">
        <f t="shared" si="6"/>
        <v>7.3894981668751206E-2</v>
      </c>
    </row>
    <row r="48" spans="1:8" x14ac:dyDescent="0.35">
      <c r="A48" s="11">
        <v>4.5999999999999996</v>
      </c>
      <c r="B48" s="4">
        <f t="shared" si="0"/>
        <v>0.37142857142857139</v>
      </c>
      <c r="C48" s="4">
        <f t="shared" si="1"/>
        <v>0.31810776168273724</v>
      </c>
      <c r="D48" s="4">
        <f t="shared" si="2"/>
        <v>0.19999999999999987</v>
      </c>
      <c r="E48" s="4">
        <f t="shared" si="3"/>
        <v>0.1978161114414182</v>
      </c>
      <c r="F48" s="15">
        <f t="shared" si="4"/>
        <v>0.18063985161889395</v>
      </c>
      <c r="G48" s="4">
        <f t="shared" si="5"/>
        <v>0</v>
      </c>
      <c r="H48" s="12">
        <f t="shared" si="6"/>
        <v>7.741707926524026E-2</v>
      </c>
    </row>
    <row r="49" spans="1:8" x14ac:dyDescent="0.35">
      <c r="A49" s="11">
        <v>4.7</v>
      </c>
      <c r="B49" s="4">
        <f t="shared" si="0"/>
        <v>0.38571428571428573</v>
      </c>
      <c r="C49" s="4">
        <f t="shared" si="1"/>
        <v>0.35926278658182265</v>
      </c>
      <c r="D49" s="4">
        <f t="shared" si="2"/>
        <v>0.23333333333333339</v>
      </c>
      <c r="E49" s="4">
        <f t="shared" si="3"/>
        <v>0.21416501695744142</v>
      </c>
      <c r="F49" s="15">
        <f t="shared" si="4"/>
        <v>0.18913154513822555</v>
      </c>
      <c r="G49" s="4">
        <f t="shared" si="5"/>
        <v>0</v>
      </c>
      <c r="H49" s="12">
        <f t="shared" si="6"/>
        <v>8.1056376487810944E-2</v>
      </c>
    </row>
    <row r="50" spans="1:8" x14ac:dyDescent="0.35">
      <c r="A50" s="11">
        <v>4.8</v>
      </c>
      <c r="B50" s="4">
        <f t="shared" si="0"/>
        <v>0.39999999999999997</v>
      </c>
      <c r="C50" s="4">
        <f t="shared" si="1"/>
        <v>0.40363995344779363</v>
      </c>
      <c r="D50" s="4">
        <f t="shared" si="2"/>
        <v>0.26666666666666661</v>
      </c>
      <c r="E50" s="4">
        <f t="shared" si="3"/>
        <v>0.23147521650098232</v>
      </c>
      <c r="F50" s="15">
        <f t="shared" si="4"/>
        <v>0.19789869908361465</v>
      </c>
      <c r="G50" s="4">
        <f t="shared" si="5"/>
        <v>0</v>
      </c>
      <c r="H50" s="12">
        <f t="shared" si="6"/>
        <v>8.4813728178691997E-2</v>
      </c>
    </row>
    <row r="51" spans="1:8" x14ac:dyDescent="0.35">
      <c r="A51" s="11">
        <v>4.9000000000000004</v>
      </c>
      <c r="B51" s="4">
        <f t="shared" si="0"/>
        <v>0.41428571428571431</v>
      </c>
      <c r="C51" s="4">
        <f t="shared" si="1"/>
        <v>0.45077474480513263</v>
      </c>
      <c r="D51" s="4">
        <f t="shared" si="2"/>
        <v>0.3000000000000001</v>
      </c>
      <c r="E51" s="4">
        <f t="shared" si="3"/>
        <v>0.24973989440488245</v>
      </c>
      <c r="F51" s="15">
        <f t="shared" si="4"/>
        <v>0.20694287292767763</v>
      </c>
      <c r="G51" s="4">
        <f t="shared" si="5"/>
        <v>0</v>
      </c>
      <c r="H51" s="12">
        <f t="shared" si="6"/>
        <v>8.8689802683290409E-2</v>
      </c>
    </row>
    <row r="52" spans="1:8" x14ac:dyDescent="0.35">
      <c r="A52" s="11">
        <v>5</v>
      </c>
      <c r="B52" s="4">
        <f t="shared" si="0"/>
        <v>0.42857142857142855</v>
      </c>
      <c r="C52" s="4">
        <f t="shared" si="1"/>
        <v>0.5</v>
      </c>
      <c r="D52" s="4">
        <f t="shared" si="2"/>
        <v>0.33333333333333331</v>
      </c>
      <c r="E52" s="4">
        <f t="shared" si="3"/>
        <v>0.2689414213699951</v>
      </c>
      <c r="F52" s="15">
        <f t="shared" si="4"/>
        <v>0.21626516682988731</v>
      </c>
      <c r="G52" s="4">
        <f t="shared" si="5"/>
        <v>0</v>
      </c>
      <c r="H52" s="12">
        <f t="shared" si="6"/>
        <v>9.2685071498523119E-2</v>
      </c>
    </row>
    <row r="53" spans="1:8" x14ac:dyDescent="0.35">
      <c r="A53" s="11">
        <v>5.0999999999999996</v>
      </c>
      <c r="B53" s="4">
        <f t="shared" si="0"/>
        <v>0.44285714285714278</v>
      </c>
      <c r="C53" s="4">
        <f t="shared" si="1"/>
        <v>0.55046321919481722</v>
      </c>
      <c r="D53" s="4">
        <f t="shared" si="2"/>
        <v>0.36666666666666653</v>
      </c>
      <c r="E53" s="4">
        <f t="shared" si="3"/>
        <v>0.28905049737499594</v>
      </c>
      <c r="F53" s="15">
        <f t="shared" si="4"/>
        <v>0.22586619783851442</v>
      </c>
      <c r="G53" s="4">
        <f t="shared" si="5"/>
        <v>1.9999999999999855E-4</v>
      </c>
      <c r="H53" s="12">
        <f t="shared" si="6"/>
        <v>9.6799799073649023E-2</v>
      </c>
    </row>
    <row r="54" spans="1:8" x14ac:dyDescent="0.35">
      <c r="A54" s="11">
        <v>5.2</v>
      </c>
      <c r="B54" s="4">
        <f t="shared" si="0"/>
        <v>0.45714285714285718</v>
      </c>
      <c r="C54" s="4">
        <f t="shared" si="1"/>
        <v>0.60117092539560368</v>
      </c>
      <c r="D54" s="4">
        <f t="shared" si="2"/>
        <v>0.40000000000000008</v>
      </c>
      <c r="E54" s="4">
        <f t="shared" si="3"/>
        <v>0.31002551887238755</v>
      </c>
      <c r="F54" s="15">
        <f t="shared" si="4"/>
        <v>0.23574607655586358</v>
      </c>
      <c r="G54" s="4">
        <f t="shared" si="5"/>
        <v>8.0000000000000145E-4</v>
      </c>
      <c r="H54" s="12">
        <f t="shared" si="6"/>
        <v>0.10103403280965581</v>
      </c>
    </row>
    <row r="55" spans="1:8" x14ac:dyDescent="0.35">
      <c r="A55" s="11">
        <v>5.3</v>
      </c>
      <c r="B55" s="4">
        <f t="shared" si="0"/>
        <v>0.47142857142857142</v>
      </c>
      <c r="C55" s="4">
        <f t="shared" si="1"/>
        <v>0.65105784531108601</v>
      </c>
      <c r="D55" s="4">
        <f t="shared" si="2"/>
        <v>0.43333333333333329</v>
      </c>
      <c r="E55" s="4">
        <f t="shared" si="3"/>
        <v>0.33181222783183384</v>
      </c>
      <c r="F55" s="15">
        <f t="shared" si="4"/>
        <v>0.24590438437706766</v>
      </c>
      <c r="G55" s="4">
        <f t="shared" si="5"/>
        <v>1.7999999999999978E-3</v>
      </c>
      <c r="H55" s="12">
        <f t="shared" si="6"/>
        <v>0.10538759330445756</v>
      </c>
    </row>
    <row r="56" spans="1:8" x14ac:dyDescent="0.35">
      <c r="A56" s="11">
        <v>5.4</v>
      </c>
      <c r="B56" s="4">
        <f t="shared" si="0"/>
        <v>0.48571428571428577</v>
      </c>
      <c r="C56" s="4">
        <f t="shared" si="1"/>
        <v>0.69907229820388561</v>
      </c>
      <c r="D56" s="4">
        <f t="shared" si="2"/>
        <v>0.46666666666666679</v>
      </c>
      <c r="E56" s="4">
        <f t="shared" si="3"/>
        <v>0.35434369377420466</v>
      </c>
      <c r="F56" s="15">
        <f t="shared" si="4"/>
        <v>0.25634015141507366</v>
      </c>
      <c r="G56" s="4">
        <f t="shared" si="5"/>
        <v>3.2000000000000058E-3</v>
      </c>
      <c r="H56" s="12">
        <f t="shared" si="6"/>
        <v>0.10986006489217442</v>
      </c>
    </row>
    <row r="57" spans="1:8" x14ac:dyDescent="0.35">
      <c r="A57" s="11">
        <v>5.5</v>
      </c>
      <c r="B57" s="4">
        <f t="shared" si="0"/>
        <v>0.5</v>
      </c>
      <c r="C57" s="4">
        <f t="shared" si="1"/>
        <v>0.74426418895877866</v>
      </c>
      <c r="D57" s="4">
        <f t="shared" si="2"/>
        <v>0.5</v>
      </c>
      <c r="E57" s="4">
        <f t="shared" si="3"/>
        <v>0.37754066879814541</v>
      </c>
      <c r="F57" s="15">
        <f t="shared" si="4"/>
        <v>0.26705183522634335</v>
      </c>
      <c r="G57" s="4">
        <f t="shared" si="5"/>
        <v>5.000000000000001E-3</v>
      </c>
      <c r="H57" s="12">
        <f t="shared" si="6"/>
        <v>0.11445078652557572</v>
      </c>
    </row>
    <row r="58" spans="1:8" x14ac:dyDescent="0.35">
      <c r="A58" s="11">
        <v>5.6</v>
      </c>
      <c r="B58" s="4">
        <f t="shared" si="0"/>
        <v>0.51428571428571423</v>
      </c>
      <c r="C58" s="4">
        <f t="shared" si="1"/>
        <v>0.7858604683671826</v>
      </c>
      <c r="D58" s="4">
        <f t="shared" si="2"/>
        <v>0.53333333333333321</v>
      </c>
      <c r="E58" s="4">
        <f t="shared" si="3"/>
        <v>0.40131233988754794</v>
      </c>
      <c r="F58" s="15">
        <f t="shared" si="4"/>
        <v>0.27803730045319408</v>
      </c>
      <c r="G58" s="4">
        <f t="shared" si="5"/>
        <v>7.1999999999999911E-3</v>
      </c>
      <c r="H58" s="12">
        <f t="shared" si="6"/>
        <v>0.11915884305136888</v>
      </c>
    </row>
    <row r="59" spans="1:8" x14ac:dyDescent="0.35">
      <c r="A59" s="11">
        <v>5.7</v>
      </c>
      <c r="B59" s="4">
        <f t="shared" si="0"/>
        <v>0.52857142857142858</v>
      </c>
      <c r="C59" s="4">
        <f t="shared" si="1"/>
        <v>0.82331569151594863</v>
      </c>
      <c r="D59" s="4">
        <f t="shared" si="2"/>
        <v>0.56666666666666676</v>
      </c>
      <c r="E59" s="4">
        <f t="shared" si="3"/>
        <v>0.42555748318834108</v>
      </c>
      <c r="F59" s="15">
        <f t="shared" si="4"/>
        <v>0.28929379949956169</v>
      </c>
      <c r="G59" s="4">
        <f t="shared" si="5"/>
        <v>9.8000000000000049E-3</v>
      </c>
      <c r="H59" s="12">
        <f t="shared" si="6"/>
        <v>0.12398305692838357</v>
      </c>
    </row>
    <row r="60" spans="1:8" x14ac:dyDescent="0.35">
      <c r="A60" s="11">
        <v>5.8</v>
      </c>
      <c r="B60" s="4">
        <f t="shared" si="0"/>
        <v>0.54285714285714282</v>
      </c>
      <c r="C60" s="4">
        <f t="shared" si="1"/>
        <v>0.85633142684271546</v>
      </c>
      <c r="D60" s="4">
        <f t="shared" si="2"/>
        <v>0.6</v>
      </c>
      <c r="E60" s="4">
        <f t="shared" si="3"/>
        <v>0.45016600268752205</v>
      </c>
      <c r="F60" s="15">
        <f t="shared" si="4"/>
        <v>0.30081795435727549</v>
      </c>
      <c r="G60" s="4">
        <f t="shared" si="5"/>
        <v>1.2799999999999995E-2</v>
      </c>
      <c r="H60" s="12">
        <f t="shared" si="6"/>
        <v>0.12892198043883235</v>
      </c>
    </row>
    <row r="61" spans="1:8" x14ac:dyDescent="0.35">
      <c r="A61" s="11">
        <v>5.9</v>
      </c>
      <c r="B61" s="4">
        <f t="shared" si="0"/>
        <v>0.55714285714285716</v>
      </c>
      <c r="C61" s="4">
        <f t="shared" si="1"/>
        <v>0.88484546418411936</v>
      </c>
      <c r="D61" s="4">
        <f t="shared" si="2"/>
        <v>0.63333333333333341</v>
      </c>
      <c r="E61" s="4">
        <f t="shared" si="3"/>
        <v>0.4750208125210601</v>
      </c>
      <c r="F61" s="15">
        <f t="shared" si="4"/>
        <v>0.31260573969965544</v>
      </c>
      <c r="G61" s="4">
        <f t="shared" si="5"/>
        <v>1.6200000000000013E-2</v>
      </c>
      <c r="H61" s="12">
        <f t="shared" si="6"/>
        <v>0.13397388844270947</v>
      </c>
    </row>
    <row r="62" spans="1:8" x14ac:dyDescent="0.35">
      <c r="A62" s="11">
        <v>6</v>
      </c>
      <c r="B62" s="4">
        <f t="shared" si="0"/>
        <v>0.5714285714285714</v>
      </c>
      <c r="C62" s="4">
        <f t="shared" si="1"/>
        <v>0.9089976004549426</v>
      </c>
      <c r="D62" s="4">
        <f t="shared" si="2"/>
        <v>0.66666666666666663</v>
      </c>
      <c r="E62" s="4">
        <f t="shared" si="3"/>
        <v>0.5</v>
      </c>
      <c r="F62" s="15">
        <f t="shared" si="4"/>
        <v>0.32465246735834974</v>
      </c>
      <c r="G62" s="4">
        <f t="shared" si="5"/>
        <v>2.0000000000000004E-2</v>
      </c>
      <c r="H62" s="12">
        <f t="shared" si="6"/>
        <v>0.13913677172500702</v>
      </c>
    </row>
    <row r="63" spans="1:8" x14ac:dyDescent="0.35">
      <c r="A63" s="11">
        <v>6.1</v>
      </c>
      <c r="B63" s="4">
        <f t="shared" si="0"/>
        <v>0.58571428571428563</v>
      </c>
      <c r="C63" s="4">
        <f t="shared" si="1"/>
        <v>0.92908175431182782</v>
      </c>
      <c r="D63" s="4">
        <f t="shared" si="2"/>
        <v>0.69999999999999984</v>
      </c>
      <c r="E63" s="4">
        <f t="shared" si="3"/>
        <v>0.5249791874789399</v>
      </c>
      <c r="F63" s="15">
        <f t="shared" si="4"/>
        <v>0.33695277229782516</v>
      </c>
      <c r="G63" s="4">
        <f t="shared" si="5"/>
        <v>2.4199999999999982E-2</v>
      </c>
      <c r="H63" s="12">
        <f t="shared" si="6"/>
        <v>0.1444083309847822</v>
      </c>
    </row>
    <row r="64" spans="1:8" x14ac:dyDescent="0.35">
      <c r="A64" s="11">
        <v>6.2</v>
      </c>
      <c r="B64" s="4">
        <f t="shared" si="0"/>
        <v>0.6</v>
      </c>
      <c r="C64" s="4">
        <f t="shared" si="1"/>
        <v>0.94549414412456567</v>
      </c>
      <c r="D64" s="4">
        <f t="shared" si="2"/>
        <v>0.73333333333333339</v>
      </c>
      <c r="E64" s="4">
        <f t="shared" si="3"/>
        <v>0.54983399731247795</v>
      </c>
      <c r="F64" s="15">
        <f t="shared" si="4"/>
        <v>0.34950060019975648</v>
      </c>
      <c r="G64" s="4">
        <f t="shared" si="5"/>
        <v>2.880000000000001E-2</v>
      </c>
      <c r="H64" s="12">
        <f t="shared" si="6"/>
        <v>0.14978597151418135</v>
      </c>
    </row>
    <row r="65" spans="1:8" x14ac:dyDescent="0.35">
      <c r="A65" s="11">
        <v>6.3</v>
      </c>
      <c r="B65" s="4">
        <f t="shared" si="0"/>
        <v>0.61428571428571421</v>
      </c>
      <c r="C65" s="4">
        <f t="shared" si="1"/>
        <v>0.95868514976803509</v>
      </c>
      <c r="D65" s="4">
        <f t="shared" si="2"/>
        <v>0.76666666666666661</v>
      </c>
      <c r="E65" s="4">
        <f t="shared" si="3"/>
        <v>0.57444251681165892</v>
      </c>
      <c r="F65" s="15">
        <f t="shared" si="4"/>
        <v>0.36228919676675569</v>
      </c>
      <c r="G65" s="4">
        <f t="shared" si="5"/>
        <v>3.379999999999999E-2</v>
      </c>
      <c r="H65" s="12">
        <f t="shared" si="6"/>
        <v>0.15526679861432385</v>
      </c>
    </row>
    <row r="66" spans="1:8" x14ac:dyDescent="0.35">
      <c r="A66" s="11">
        <v>6.4</v>
      </c>
      <c r="B66" s="4">
        <f t="shared" ref="B66:B129" si="7">IF(AND((A66&gt;=$K$3),(A66&lt;=$K$4)),1,IF(AND((A66&gt;$K$2),(A66&lt;$K$3)),((A66-$K$2)/($K$3-$K$2)),IF(AND((A66&gt;$K$4),(A66&lt;$K$5)),((A66-$K$5)/($K$4-$K$5)),0)))</f>
        <v>0.62857142857142867</v>
      </c>
      <c r="C66" s="4">
        <f t="shared" ref="C66:C129" si="8">1/(1+ABS((A66-$K$10)/$K$8)^(2*$K$9))</f>
        <v>0.96911950952197168</v>
      </c>
      <c r="D66" s="4">
        <f t="shared" ref="D66:D129" si="9">IF(OR((A66&lt;=$K$13),(A66&gt;=$K$15)),0,IF(A66=$K$14,1,IF(AND((A66&gt;$K$13),(A66&lt;$K$14)),((A66-$K$13)/($K$14-$K$13)),((A66-$K$15)/($K$14-$K$15)))))</f>
        <v>0.80000000000000016</v>
      </c>
      <c r="E66" s="4">
        <f t="shared" ref="E66:E129" si="10">1/(1+EXP(-$K$18*(A66-$K$19)))</f>
        <v>0.59868766011245211</v>
      </c>
      <c r="F66" s="15">
        <f t="shared" ref="F66:F129" si="11">EXP(-(((A66-$K$22)^2)/(2*$K$23^2)))</f>
        <v>0.37531109885139957</v>
      </c>
      <c r="G66" s="4">
        <f t="shared" ref="G66:G129" si="12">IF(A66&lt;=$K$26,0,IF(AND(A66&gt;=$K$26,A66&lt;=$K$28),2*(((A66-$K$26)/($K$27-$K$26))^2),IF(AND(A66&gt;=$K$28,A66&lt;=$K$27),1-2*((($K$27-A66)/($K$27-$K$26))^2),1)))</f>
        <v>3.920000000000002E-2</v>
      </c>
      <c r="H66" s="12">
        <f t="shared" ref="H66" si="13">MAX(MIN($N$6,$N$7)*F66,MIN($N$8,$N$9)*G66)</f>
        <v>0.16084761379345694</v>
      </c>
    </row>
    <row r="67" spans="1:8" x14ac:dyDescent="0.35">
      <c r="A67" s="11">
        <v>6.5</v>
      </c>
      <c r="B67" s="4">
        <f t="shared" si="7"/>
        <v>0.6428571428571429</v>
      </c>
      <c r="C67" s="4">
        <f t="shared" si="8"/>
        <v>0.97724670213336673</v>
      </c>
      <c r="D67" s="4">
        <f t="shared" si="9"/>
        <v>0.83333333333333337</v>
      </c>
      <c r="E67" s="4">
        <f t="shared" si="10"/>
        <v>0.62245933120185459</v>
      </c>
      <c r="F67" s="15">
        <f t="shared" si="11"/>
        <v>0.38855812751236413</v>
      </c>
      <c r="G67" s="4">
        <f t="shared" si="12"/>
        <v>4.4999999999999998E-2</v>
      </c>
      <c r="H67" s="12">
        <f t="shared" ref="H67:H130" si="14">MAX(MIN($N$6,$N$7)*F67,MIN($N$8,$N$9)*G67)</f>
        <v>0.1665249117910132</v>
      </c>
    </row>
    <row r="68" spans="1:8" x14ac:dyDescent="0.35">
      <c r="A68" s="11">
        <v>6.6</v>
      </c>
      <c r="B68" s="4">
        <f t="shared" si="7"/>
        <v>0.65714285714285714</v>
      </c>
      <c r="C68" s="4">
        <f t="shared" si="8"/>
        <v>0.98348129088135039</v>
      </c>
      <c r="D68" s="4">
        <f t="shared" si="9"/>
        <v>0.86666666666666659</v>
      </c>
      <c r="E68" s="4">
        <f t="shared" si="10"/>
        <v>0.6456563062257954</v>
      </c>
      <c r="F68" s="15">
        <f t="shared" si="11"/>
        <v>0.40202138309465485</v>
      </c>
      <c r="G68" s="4">
        <f t="shared" si="12"/>
        <v>5.1199999999999982E-2</v>
      </c>
      <c r="H68" s="12">
        <f t="shared" si="14"/>
        <v>0.1722948784691378</v>
      </c>
    </row>
    <row r="69" spans="1:8" x14ac:dyDescent="0.35">
      <c r="A69" s="11">
        <v>6.7</v>
      </c>
      <c r="B69" s="4">
        <f t="shared" si="7"/>
        <v>0.67142857142857149</v>
      </c>
      <c r="C69" s="4">
        <f t="shared" si="8"/>
        <v>0.98819179185987194</v>
      </c>
      <c r="D69" s="4">
        <f t="shared" si="9"/>
        <v>0.9</v>
      </c>
      <c r="E69" s="4">
        <f t="shared" si="10"/>
        <v>0.66818777216816616</v>
      </c>
      <c r="F69" s="15">
        <f t="shared" si="11"/>
        <v>0.41569124242542721</v>
      </c>
      <c r="G69" s="4">
        <f t="shared" si="12"/>
        <v>5.7800000000000011E-2</v>
      </c>
      <c r="H69" s="12">
        <f t="shared" si="14"/>
        <v>0.17815338961089736</v>
      </c>
    </row>
    <row r="70" spans="1:8" x14ac:dyDescent="0.35">
      <c r="A70" s="11">
        <v>6.8</v>
      </c>
      <c r="B70" s="4">
        <f t="shared" si="7"/>
        <v>0.68571428571428572</v>
      </c>
      <c r="C70" s="4">
        <f t="shared" si="8"/>
        <v>0.99169613771977994</v>
      </c>
      <c r="D70" s="4">
        <f t="shared" si="9"/>
        <v>0.93333333333333324</v>
      </c>
      <c r="E70" s="4">
        <f t="shared" si="10"/>
        <v>0.6899744811276125</v>
      </c>
      <c r="F70" s="15">
        <f t="shared" si="11"/>
        <v>0.42955735821073909</v>
      </c>
      <c r="G70" s="4">
        <f t="shared" si="12"/>
        <v>6.4799999999999996E-2</v>
      </c>
      <c r="H70" s="12">
        <f t="shared" si="14"/>
        <v>0.1840960106617453</v>
      </c>
    </row>
    <row r="71" spans="1:8" x14ac:dyDescent="0.35">
      <c r="A71" s="11">
        <v>6.9</v>
      </c>
      <c r="B71" s="4">
        <f t="shared" si="7"/>
        <v>0.70000000000000007</v>
      </c>
      <c r="C71" s="4">
        <f t="shared" si="8"/>
        <v>0.9942618065677149</v>
      </c>
      <c r="D71" s="4">
        <f t="shared" si="9"/>
        <v>0.96666666666666679</v>
      </c>
      <c r="E71" s="4">
        <f t="shared" si="10"/>
        <v>0.710949502625004</v>
      </c>
      <c r="F71" s="15">
        <f t="shared" si="11"/>
        <v>0.44360866071177185</v>
      </c>
      <c r="G71" s="4">
        <f t="shared" si="12"/>
        <v>7.2200000000000028E-2</v>
      </c>
      <c r="H71" s="12">
        <f t="shared" si="14"/>
        <v>0.1901179974479022</v>
      </c>
    </row>
    <row r="72" spans="1:8" x14ac:dyDescent="0.35">
      <c r="A72" s="11">
        <v>7</v>
      </c>
      <c r="B72" s="4">
        <f t="shared" si="7"/>
        <v>0.7142857142857143</v>
      </c>
      <c r="C72" s="4">
        <f t="shared" si="8"/>
        <v>0.99610894941634243</v>
      </c>
      <c r="D72" s="4">
        <f t="shared" si="9"/>
        <v>1</v>
      </c>
      <c r="E72" s="4">
        <f t="shared" si="10"/>
        <v>0.7310585786300049</v>
      </c>
      <c r="F72" s="15">
        <f t="shared" si="11"/>
        <v>0.45783336177161427</v>
      </c>
      <c r="G72" s="4">
        <f t="shared" si="12"/>
        <v>8.0000000000000016E-2</v>
      </c>
      <c r="H72" s="12">
        <f t="shared" si="14"/>
        <v>0.19621429790212039</v>
      </c>
    </row>
    <row r="73" spans="1:8" x14ac:dyDescent="0.35">
      <c r="A73" s="11">
        <v>7.1</v>
      </c>
      <c r="B73" s="4">
        <f t="shared" si="7"/>
        <v>0.72857142857142854</v>
      </c>
      <c r="C73" s="4">
        <f t="shared" si="8"/>
        <v>0.99741521238135811</v>
      </c>
      <c r="D73" s="4">
        <f t="shared" si="9"/>
        <v>0.96666666666666679</v>
      </c>
      <c r="E73" s="4">
        <f t="shared" si="10"/>
        <v>0.75026010559511747</v>
      </c>
      <c r="F73" s="15">
        <f t="shared" si="11"/>
        <v>0.47221896125565377</v>
      </c>
      <c r="G73" s="4">
        <f t="shared" si="12"/>
        <v>8.8199999999999973E-2</v>
      </c>
      <c r="H73" s="12">
        <f t="shared" si="14"/>
        <v>0.20237955482385162</v>
      </c>
    </row>
    <row r="74" spans="1:8" x14ac:dyDescent="0.35">
      <c r="A74" s="11">
        <v>7.2</v>
      </c>
      <c r="B74" s="4">
        <f t="shared" si="7"/>
        <v>0.74285714285714288</v>
      </c>
      <c r="C74" s="4">
        <f t="shared" si="8"/>
        <v>0.99832131019888715</v>
      </c>
      <c r="D74" s="4">
        <f t="shared" si="9"/>
        <v>0.93333333333333324</v>
      </c>
      <c r="E74" s="4">
        <f t="shared" si="10"/>
        <v>0.76852478349901776</v>
      </c>
      <c r="F74" s="15">
        <f t="shared" si="11"/>
        <v>0.48675225595997168</v>
      </c>
      <c r="G74" s="4">
        <f t="shared" si="12"/>
        <v>9.6800000000000025E-2</v>
      </c>
      <c r="H74" s="12">
        <f t="shared" si="14"/>
        <v>0.2086081096971307</v>
      </c>
    </row>
    <row r="75" spans="1:8" x14ac:dyDescent="0.35">
      <c r="A75" s="11">
        <v>7.3</v>
      </c>
      <c r="B75" s="4">
        <f t="shared" si="7"/>
        <v>0.75714285714285712</v>
      </c>
      <c r="C75" s="4">
        <f t="shared" si="8"/>
        <v>0.99893671566354703</v>
      </c>
      <c r="D75" s="4">
        <f t="shared" si="9"/>
        <v>0.9</v>
      </c>
      <c r="E75" s="4">
        <f t="shared" si="10"/>
        <v>0.78583498304255861</v>
      </c>
      <c r="F75" s="15">
        <f t="shared" si="11"/>
        <v>0.50141935103294044</v>
      </c>
      <c r="G75" s="4">
        <f t="shared" si="12"/>
        <v>0.10579999999999998</v>
      </c>
      <c r="H75" s="12">
        <f t="shared" si="14"/>
        <v>0.21489400758554589</v>
      </c>
    </row>
    <row r="76" spans="1:8" x14ac:dyDescent="0.35">
      <c r="A76" s="11">
        <v>7.4</v>
      </c>
      <c r="B76" s="4">
        <f t="shared" si="7"/>
        <v>0.77142857142857146</v>
      </c>
      <c r="C76" s="4">
        <f t="shared" si="8"/>
        <v>0.99934506921543886</v>
      </c>
      <c r="D76" s="4">
        <f t="shared" si="9"/>
        <v>0.86666666666666659</v>
      </c>
      <c r="E76" s="4">
        <f t="shared" si="10"/>
        <v>0.8021838885585818</v>
      </c>
      <c r="F76" s="15">
        <f t="shared" si="11"/>
        <v>0.51620567394549643</v>
      </c>
      <c r="G76" s="4">
        <f t="shared" si="12"/>
        <v>0.11520000000000004</v>
      </c>
      <c r="H76" s="12">
        <f t="shared" si="14"/>
        <v>0.22123100311949845</v>
      </c>
    </row>
    <row r="77" spans="1:8" x14ac:dyDescent="0.35">
      <c r="A77" s="11">
        <v>7.5</v>
      </c>
      <c r="B77" s="4">
        <f t="shared" si="7"/>
        <v>0.7857142857142857</v>
      </c>
      <c r="C77" s="4">
        <f t="shared" si="8"/>
        <v>0.99960908679851979</v>
      </c>
      <c r="D77" s="4">
        <f t="shared" si="9"/>
        <v>0.83333333333333337</v>
      </c>
      <c r="E77" s="4">
        <f t="shared" si="10"/>
        <v>0.81757447619364365</v>
      </c>
      <c r="F77" s="15">
        <f t="shared" si="11"/>
        <v>0.53109599103534522</v>
      </c>
      <c r="G77" s="4">
        <f t="shared" si="12"/>
        <v>0.125</v>
      </c>
      <c r="H77" s="12">
        <f t="shared" si="14"/>
        <v>0.2276125675865765</v>
      </c>
    </row>
    <row r="78" spans="1:8" x14ac:dyDescent="0.35">
      <c r="A78" s="11">
        <v>7.6</v>
      </c>
      <c r="B78" s="4">
        <f t="shared" si="7"/>
        <v>0.79999999999999993</v>
      </c>
      <c r="C78" s="4">
        <f t="shared" si="8"/>
        <v>0.99977486315894881</v>
      </c>
      <c r="D78" s="4">
        <f t="shared" si="9"/>
        <v>0.80000000000000016</v>
      </c>
      <c r="E78" s="4">
        <f t="shared" si="10"/>
        <v>0.83201838513392445</v>
      </c>
      <c r="F78" s="15">
        <f t="shared" si="11"/>
        <v>0.5460744266397094</v>
      </c>
      <c r="G78" s="4">
        <f t="shared" si="12"/>
        <v>0.13519999999999996</v>
      </c>
      <c r="H78" s="12">
        <f t="shared" si="14"/>
        <v>0.23403189713130401</v>
      </c>
    </row>
    <row r="79" spans="1:8" x14ac:dyDescent="0.35">
      <c r="A79" s="11">
        <v>7.7</v>
      </c>
      <c r="B79" s="4">
        <f t="shared" si="7"/>
        <v>0.81428571428571428</v>
      </c>
      <c r="C79" s="4">
        <f t="shared" si="8"/>
        <v>0.99987554486097419</v>
      </c>
      <c r="D79" s="4">
        <f t="shared" si="9"/>
        <v>0.76666666666666661</v>
      </c>
      <c r="E79" s="4">
        <f t="shared" si="10"/>
        <v>0.84553473491646525</v>
      </c>
      <c r="F79" s="15">
        <f t="shared" si="11"/>
        <v>0.56112448482017441</v>
      </c>
      <c r="G79" s="4">
        <f t="shared" si="12"/>
        <v>0.14580000000000001</v>
      </c>
      <c r="H79" s="12">
        <f t="shared" si="14"/>
        <v>0.24048192206578903</v>
      </c>
    </row>
    <row r="80" spans="1:8" x14ac:dyDescent="0.35">
      <c r="A80" s="11">
        <v>7.8</v>
      </c>
      <c r="B80" s="4">
        <f t="shared" si="7"/>
        <v>0.82857142857142851</v>
      </c>
      <c r="C80" s="4">
        <f t="shared" si="8"/>
        <v>0.99993439430438968</v>
      </c>
      <c r="D80" s="4">
        <f t="shared" si="9"/>
        <v>0.73333333333333339</v>
      </c>
      <c r="E80" s="4">
        <f t="shared" si="10"/>
        <v>0.85814893509951229</v>
      </c>
      <c r="F80" s="15">
        <f t="shared" si="11"/>
        <v>0.57622907367179987</v>
      </c>
      <c r="G80" s="4">
        <f t="shared" si="12"/>
        <v>0.15679999999999997</v>
      </c>
      <c r="H80" s="12">
        <f t="shared" si="14"/>
        <v>0.24695531728791423</v>
      </c>
    </row>
    <row r="81" spans="1:8" x14ac:dyDescent="0.35">
      <c r="A81" s="11">
        <v>7.9</v>
      </c>
      <c r="B81" s="4">
        <f t="shared" si="7"/>
        <v>0.84285714285714286</v>
      </c>
      <c r="C81" s="4">
        <f t="shared" si="8"/>
        <v>0.99996729250032712</v>
      </c>
      <c r="D81" s="4">
        <f t="shared" si="9"/>
        <v>0.69999999999999984</v>
      </c>
      <c r="E81" s="4">
        <f t="shared" si="10"/>
        <v>0.86989152563700212</v>
      </c>
      <c r="F81" s="15">
        <f t="shared" si="11"/>
        <v>0.59137053219698121</v>
      </c>
      <c r="G81" s="4">
        <f t="shared" si="12"/>
        <v>0.16820000000000004</v>
      </c>
      <c r="H81" s="12">
        <f t="shared" si="14"/>
        <v>0.25344451379870619</v>
      </c>
    </row>
    <row r="82" spans="1:8" x14ac:dyDescent="0.35">
      <c r="A82" s="11">
        <v>8</v>
      </c>
      <c r="B82" s="4">
        <f t="shared" si="7"/>
        <v>0.8571428571428571</v>
      </c>
      <c r="C82" s="4">
        <f t="shared" si="8"/>
        <v>0.99998474144376459</v>
      </c>
      <c r="D82" s="4">
        <f t="shared" si="9"/>
        <v>0.66666666666666663</v>
      </c>
      <c r="E82" s="4">
        <f t="shared" si="10"/>
        <v>0.88079707797788231</v>
      </c>
      <c r="F82" s="15">
        <f t="shared" si="11"/>
        <v>0.60653065971263342</v>
      </c>
      <c r="G82" s="4">
        <f t="shared" si="12"/>
        <v>0.18</v>
      </c>
      <c r="H82" s="12">
        <f t="shared" si="14"/>
        <v>0.25994171130541432</v>
      </c>
    </row>
    <row r="83" spans="1:8" x14ac:dyDescent="0.35">
      <c r="A83" s="11">
        <v>8.1</v>
      </c>
      <c r="B83" s="4">
        <f t="shared" si="7"/>
        <v>0.87142857142857133</v>
      </c>
      <c r="C83" s="4">
        <f t="shared" si="8"/>
        <v>0.99999343163478804</v>
      </c>
      <c r="D83" s="4">
        <f t="shared" si="9"/>
        <v>0.63333333333333341</v>
      </c>
      <c r="E83" s="4">
        <f t="shared" si="10"/>
        <v>0.89090317880438707</v>
      </c>
      <c r="F83" s="15">
        <f t="shared" si="11"/>
        <v>0.62169074774719313</v>
      </c>
      <c r="G83" s="4">
        <f t="shared" si="12"/>
        <v>0.19219999999999993</v>
      </c>
      <c r="H83" s="12">
        <f t="shared" si="14"/>
        <v>0.26643889189165421</v>
      </c>
    </row>
    <row r="84" spans="1:8" x14ac:dyDescent="0.35">
      <c r="A84" s="11">
        <v>8.1999999999999993</v>
      </c>
      <c r="B84" s="4">
        <f t="shared" si="7"/>
        <v>0.88571428571428557</v>
      </c>
      <c r="C84" s="4">
        <f t="shared" si="8"/>
        <v>0.99999744000655355</v>
      </c>
      <c r="D84" s="4">
        <f t="shared" si="9"/>
        <v>0.6000000000000002</v>
      </c>
      <c r="E84" s="4">
        <f t="shared" si="10"/>
        <v>0.9002495108803148</v>
      </c>
      <c r="F84" s="15">
        <f t="shared" si="11"/>
        <v>0.63683161437174307</v>
      </c>
      <c r="G84" s="4">
        <f t="shared" si="12"/>
        <v>0.20479999999999993</v>
      </c>
      <c r="H84" s="12">
        <f t="shared" si="14"/>
        <v>0.272927834730747</v>
      </c>
    </row>
    <row r="85" spans="1:8" x14ac:dyDescent="0.35">
      <c r="A85" s="11">
        <v>8.3000000000000007</v>
      </c>
      <c r="B85" s="4">
        <f t="shared" si="7"/>
        <v>0.90000000000000013</v>
      </c>
      <c r="C85" s="4">
        <f t="shared" si="8"/>
        <v>0.99999912036194927</v>
      </c>
      <c r="D85" s="4">
        <f t="shared" si="9"/>
        <v>0.56666666666666643</v>
      </c>
      <c r="E85" s="4">
        <f t="shared" si="10"/>
        <v>0.90887703898514394</v>
      </c>
      <c r="F85" s="15">
        <f t="shared" si="11"/>
        <v>0.65193364089734551</v>
      </c>
      <c r="G85" s="4">
        <f t="shared" si="12"/>
        <v>0.2178000000000001</v>
      </c>
      <c r="H85" s="12">
        <f t="shared" si="14"/>
        <v>0.27940013181314804</v>
      </c>
    </row>
    <row r="86" spans="1:8" x14ac:dyDescent="0.35">
      <c r="A86" s="11">
        <v>8.4</v>
      </c>
      <c r="B86" s="4">
        <f t="shared" si="7"/>
        <v>0.91428571428571437</v>
      </c>
      <c r="C86" s="4">
        <f t="shared" si="8"/>
        <v>0.99999974371100331</v>
      </c>
      <c r="D86" s="4">
        <f t="shared" si="9"/>
        <v>0.53333333333333321</v>
      </c>
      <c r="E86" s="4">
        <f t="shared" si="10"/>
        <v>0.91682730350607766</v>
      </c>
      <c r="F86" s="15">
        <f t="shared" si="11"/>
        <v>0.66697681085847449</v>
      </c>
      <c r="G86" s="4">
        <f t="shared" si="12"/>
        <v>0.23120000000000004</v>
      </c>
      <c r="H86" s="12">
        <f t="shared" si="14"/>
        <v>0.28584720465363189</v>
      </c>
    </row>
    <row r="87" spans="1:8" x14ac:dyDescent="0.35">
      <c r="A87" s="11">
        <v>8.5</v>
      </c>
      <c r="B87" s="4">
        <f t="shared" si="7"/>
        <v>0.9285714285714286</v>
      </c>
      <c r="C87" s="4">
        <f t="shared" si="8"/>
        <v>0.99999994039535878</v>
      </c>
      <c r="D87" s="4">
        <f t="shared" si="9"/>
        <v>0.5</v>
      </c>
      <c r="E87" s="4">
        <f t="shared" si="10"/>
        <v>0.92414181997875655</v>
      </c>
      <c r="F87" s="15">
        <f t="shared" si="11"/>
        <v>0.68194075119034814</v>
      </c>
      <c r="G87" s="4">
        <f t="shared" si="12"/>
        <v>0.24499999999999997</v>
      </c>
      <c r="H87" s="12">
        <f t="shared" si="14"/>
        <v>0.29226032193872059</v>
      </c>
    </row>
    <row r="88" spans="1:8" x14ac:dyDescent="0.35">
      <c r="A88" s="11">
        <v>8.6</v>
      </c>
      <c r="B88" s="4">
        <f t="shared" si="7"/>
        <v>0.94285714285714284</v>
      </c>
      <c r="C88" s="4">
        <f t="shared" si="8"/>
        <v>0.99999999000000017</v>
      </c>
      <c r="D88" s="4">
        <f t="shared" si="9"/>
        <v>0.46666666666666679</v>
      </c>
      <c r="E88" s="4">
        <f t="shared" si="10"/>
        <v>0.93086157965665306</v>
      </c>
      <c r="F88" s="15">
        <f t="shared" si="11"/>
        <v>0.6968047754960347</v>
      </c>
      <c r="G88" s="4">
        <f t="shared" si="12"/>
        <v>0.25919999999999999</v>
      </c>
      <c r="H88" s="12">
        <f t="shared" si="14"/>
        <v>0.29863061806972913</v>
      </c>
    </row>
    <row r="89" spans="1:8" x14ac:dyDescent="0.35">
      <c r="A89" s="11">
        <v>8.6999999999999993</v>
      </c>
      <c r="B89" s="4">
        <f t="shared" si="7"/>
        <v>0.95714285714285707</v>
      </c>
      <c r="C89" s="4">
        <f t="shared" si="8"/>
        <v>0.99999999899887082</v>
      </c>
      <c r="D89" s="4">
        <f t="shared" si="9"/>
        <v>0.43333333333333357</v>
      </c>
      <c r="E89" s="4">
        <f t="shared" si="10"/>
        <v>0.9370266439430035</v>
      </c>
      <c r="F89" s="15">
        <f t="shared" si="11"/>
        <v>0.71154792928753663</v>
      </c>
      <c r="G89" s="4">
        <f t="shared" si="12"/>
        <v>0.27379999999999993</v>
      </c>
      <c r="H89" s="12">
        <f t="shared" si="14"/>
        <v>0.3049491125518014</v>
      </c>
    </row>
    <row r="90" spans="1:8" x14ac:dyDescent="0.35">
      <c r="A90" s="11">
        <v>8.8000000000000007</v>
      </c>
      <c r="B90" s="4">
        <f t="shared" si="7"/>
        <v>0.97142857142857153</v>
      </c>
      <c r="C90" s="4">
        <f t="shared" si="8"/>
        <v>0.99999999996093747</v>
      </c>
      <c r="D90" s="4">
        <f t="shared" si="9"/>
        <v>0.39999999999999974</v>
      </c>
      <c r="E90" s="4">
        <f t="shared" si="10"/>
        <v>0.94267582410113127</v>
      </c>
      <c r="F90" s="15">
        <f t="shared" si="11"/>
        <v>0.72614903707369105</v>
      </c>
      <c r="G90" s="4">
        <f t="shared" si="12"/>
        <v>0.28880000000000011</v>
      </c>
      <c r="H90" s="12">
        <f t="shared" si="14"/>
        <v>0.31120673017443901</v>
      </c>
    </row>
    <row r="91" spans="1:8" x14ac:dyDescent="0.35">
      <c r="A91" s="11">
        <v>8.9</v>
      </c>
      <c r="B91" s="4">
        <f t="shared" si="7"/>
        <v>0.98571428571428577</v>
      </c>
      <c r="C91" s="4">
        <f t="shared" si="8"/>
        <v>0.99999999999984746</v>
      </c>
      <c r="D91" s="4">
        <f t="shared" si="9"/>
        <v>0.36666666666666653</v>
      </c>
      <c r="E91" s="4">
        <f t="shared" si="10"/>
        <v>0.94784643692158232</v>
      </c>
      <c r="F91" s="15">
        <f t="shared" si="11"/>
        <v>0.74058675115675188</v>
      </c>
      <c r="G91" s="4">
        <f t="shared" si="12"/>
        <v>0.30420000000000003</v>
      </c>
      <c r="H91" s="12">
        <f t="shared" si="14"/>
        <v>0.31739432192432221</v>
      </c>
    </row>
    <row r="92" spans="1:8" x14ac:dyDescent="0.35">
      <c r="A92" s="11">
        <v>9</v>
      </c>
      <c r="B92" s="4">
        <f t="shared" si="7"/>
        <v>1</v>
      </c>
      <c r="C92" s="4">
        <f t="shared" si="8"/>
        <v>1</v>
      </c>
      <c r="D92" s="4">
        <f t="shared" si="9"/>
        <v>0.33333333333333331</v>
      </c>
      <c r="E92" s="4">
        <f t="shared" si="10"/>
        <v>0.95257412682243336</v>
      </c>
      <c r="F92" s="15">
        <f t="shared" si="11"/>
        <v>0.75483960198900735</v>
      </c>
      <c r="G92" s="4">
        <f t="shared" si="12"/>
        <v>0.32000000000000006</v>
      </c>
      <c r="H92" s="12">
        <f t="shared" si="14"/>
        <v>0.32350268656671743</v>
      </c>
    </row>
    <row r="93" spans="1:8" x14ac:dyDescent="0.35">
      <c r="A93" s="11">
        <v>9.1</v>
      </c>
      <c r="B93" s="4">
        <f t="shared" si="7"/>
        <v>1</v>
      </c>
      <c r="C93" s="4">
        <f t="shared" si="8"/>
        <v>0.99999999999984746</v>
      </c>
      <c r="D93" s="4">
        <f t="shared" si="9"/>
        <v>0.3000000000000001</v>
      </c>
      <c r="E93" s="4">
        <f t="shared" si="10"/>
        <v>0.95689274505891386</v>
      </c>
      <c r="F93" s="15">
        <f t="shared" si="11"/>
        <v>0.7688860499307919</v>
      </c>
      <c r="G93" s="4">
        <f t="shared" si="12"/>
        <v>0.33619999999999994</v>
      </c>
      <c r="H93" s="12">
        <f t="shared" si="14"/>
        <v>0.32952259282748225</v>
      </c>
    </row>
    <row r="94" spans="1:8" x14ac:dyDescent="0.35">
      <c r="A94" s="11">
        <v>9.1999999999999993</v>
      </c>
      <c r="B94" s="4">
        <f t="shared" si="7"/>
        <v>1</v>
      </c>
      <c r="C94" s="4">
        <f t="shared" si="8"/>
        <v>0.99999999996093747</v>
      </c>
      <c r="D94" s="4">
        <f t="shared" si="9"/>
        <v>0.26666666666666689</v>
      </c>
      <c r="E94" s="4">
        <f t="shared" si="10"/>
        <v>0.96083427720323566</v>
      </c>
      <c r="F94" s="15">
        <f t="shared" si="11"/>
        <v>0.78270453824186803</v>
      </c>
      <c r="G94" s="4">
        <f t="shared" si="12"/>
        <v>0.35279999999999989</v>
      </c>
      <c r="H94" s="12">
        <f t="shared" si="14"/>
        <v>0.33544480210365774</v>
      </c>
    </row>
    <row r="95" spans="1:8" x14ac:dyDescent="0.35">
      <c r="A95" s="11">
        <v>9.3000000000000007</v>
      </c>
      <c r="B95" s="4">
        <f t="shared" si="7"/>
        <v>1</v>
      </c>
      <c r="C95" s="4">
        <f t="shared" si="8"/>
        <v>0.99999999899887082</v>
      </c>
      <c r="D95" s="4">
        <f t="shared" si="9"/>
        <v>0.23333333333333309</v>
      </c>
      <c r="E95" s="4">
        <f t="shared" si="10"/>
        <v>0.96442881072736386</v>
      </c>
      <c r="F95" s="15">
        <f t="shared" si="11"/>
        <v>0.79627354712941945</v>
      </c>
      <c r="G95" s="4">
        <f t="shared" si="12"/>
        <v>0.36980000000000007</v>
      </c>
      <c r="H95" s="12">
        <f t="shared" si="14"/>
        <v>0.34126009162689402</v>
      </c>
    </row>
    <row r="96" spans="1:8" x14ac:dyDescent="0.35">
      <c r="A96" s="11">
        <v>9.4</v>
      </c>
      <c r="B96" s="4">
        <f t="shared" si="7"/>
        <v>1</v>
      </c>
      <c r="C96" s="4">
        <f t="shared" si="8"/>
        <v>0.99999999000000017</v>
      </c>
      <c r="D96" s="4">
        <f t="shared" si="9"/>
        <v>0.19999999999999987</v>
      </c>
      <c r="E96" s="4">
        <f t="shared" si="10"/>
        <v>0.96770453530154954</v>
      </c>
      <c r="F96" s="15">
        <f t="shared" si="11"/>
        <v>0.809571648667887</v>
      </c>
      <c r="G96" s="4">
        <f t="shared" si="12"/>
        <v>0.3872000000000001</v>
      </c>
      <c r="H96" s="12">
        <f t="shared" si="14"/>
        <v>0.34695927800052301</v>
      </c>
    </row>
    <row r="97" spans="1:8" x14ac:dyDescent="0.35">
      <c r="A97" s="11">
        <v>9.5</v>
      </c>
      <c r="B97" s="4">
        <f t="shared" si="7"/>
        <v>1</v>
      </c>
      <c r="C97" s="4">
        <f t="shared" si="8"/>
        <v>0.99999994039535878</v>
      </c>
      <c r="D97" s="4">
        <f t="shared" si="9"/>
        <v>0.16666666666666666</v>
      </c>
      <c r="E97" s="4">
        <f t="shared" si="10"/>
        <v>0.97068776924864364</v>
      </c>
      <c r="F97" s="15">
        <f t="shared" si="11"/>
        <v>0.82257756239866464</v>
      </c>
      <c r="G97" s="4">
        <f t="shared" si="12"/>
        <v>0.40500000000000003</v>
      </c>
      <c r="H97" s="12">
        <f t="shared" si="14"/>
        <v>0.3525332410279991</v>
      </c>
    </row>
    <row r="98" spans="1:8" x14ac:dyDescent="0.35">
      <c r="A98" s="11">
        <v>9.6</v>
      </c>
      <c r="B98" s="4">
        <f t="shared" si="7"/>
        <v>1</v>
      </c>
      <c r="C98" s="4">
        <f t="shared" si="8"/>
        <v>0.99999974371100331</v>
      </c>
      <c r="D98" s="4">
        <f t="shared" si="9"/>
        <v>0.13333333333333344</v>
      </c>
      <c r="E98" s="4">
        <f t="shared" si="10"/>
        <v>0.97340300642313404</v>
      </c>
      <c r="F98" s="15">
        <f t="shared" si="11"/>
        <v>0.835270211411272</v>
      </c>
      <c r="G98" s="4">
        <f t="shared" si="12"/>
        <v>0.42319999999999991</v>
      </c>
      <c r="H98" s="12">
        <f t="shared" si="14"/>
        <v>0.35797294774768795</v>
      </c>
    </row>
    <row r="99" spans="1:8" x14ac:dyDescent="0.35">
      <c r="A99" s="11">
        <v>9.6999999999999993</v>
      </c>
      <c r="B99" s="4">
        <f t="shared" si="7"/>
        <v>1</v>
      </c>
      <c r="C99" s="4">
        <f t="shared" si="8"/>
        <v>0.99999912036194927</v>
      </c>
      <c r="D99" s="4">
        <f t="shared" si="9"/>
        <v>0.10000000000000024</v>
      </c>
      <c r="E99" s="4">
        <f t="shared" si="10"/>
        <v>0.9758729785823308</v>
      </c>
      <c r="F99" s="15">
        <f t="shared" si="11"/>
        <v>0.84762877870213571</v>
      </c>
      <c r="G99" s="4">
        <f t="shared" si="12"/>
        <v>0.44179999999999986</v>
      </c>
      <c r="H99" s="12">
        <f t="shared" si="14"/>
        <v>0.36326947658662956</v>
      </c>
    </row>
    <row r="100" spans="1:8" x14ac:dyDescent="0.35">
      <c r="A100" s="11">
        <v>9.8000000000000007</v>
      </c>
      <c r="B100" s="4">
        <f t="shared" si="7"/>
        <v>1</v>
      </c>
      <c r="C100" s="4">
        <f t="shared" si="8"/>
        <v>0.99999744000655355</v>
      </c>
      <c r="D100" s="4">
        <f t="shared" si="9"/>
        <v>6.666666666666643E-2</v>
      </c>
      <c r="E100" s="4">
        <f t="shared" si="10"/>
        <v>0.97811872906386943</v>
      </c>
      <c r="F100" s="15">
        <f t="shared" si="11"/>
        <v>0.85963276360254226</v>
      </c>
      <c r="G100" s="4">
        <f t="shared" si="12"/>
        <v>0.46080000000000015</v>
      </c>
      <c r="H100" s="12">
        <f t="shared" si="14"/>
        <v>0.36841404154394664</v>
      </c>
    </row>
    <row r="101" spans="1:8" x14ac:dyDescent="0.35">
      <c r="A101" s="11">
        <v>9.9</v>
      </c>
      <c r="B101" s="4">
        <f t="shared" si="7"/>
        <v>1</v>
      </c>
      <c r="C101" s="4">
        <f t="shared" si="8"/>
        <v>0.99999343163478804</v>
      </c>
      <c r="D101" s="4">
        <f t="shared" si="9"/>
        <v>3.3333333333333215E-2</v>
      </c>
      <c r="E101" s="4">
        <f t="shared" si="10"/>
        <v>0.98015969426592253</v>
      </c>
      <c r="F101" s="15">
        <f t="shared" si="11"/>
        <v>0.87126203806373947</v>
      </c>
      <c r="G101" s="4">
        <f t="shared" si="12"/>
        <v>0.48020000000000007</v>
      </c>
      <c r="H101" s="12">
        <f t="shared" si="14"/>
        <v>0.37339801631303116</v>
      </c>
    </row>
    <row r="102" spans="1:8" x14ac:dyDescent="0.35">
      <c r="A102" s="11">
        <v>10</v>
      </c>
      <c r="B102" s="4">
        <f t="shared" si="7"/>
        <v>1</v>
      </c>
      <c r="C102" s="4">
        <f t="shared" si="8"/>
        <v>0.99998474144376459</v>
      </c>
      <c r="D102" s="4">
        <f t="shared" si="9"/>
        <v>0</v>
      </c>
      <c r="E102" s="4">
        <f t="shared" si="10"/>
        <v>0.98201379003790845</v>
      </c>
      <c r="F102" s="15">
        <f t="shared" si="11"/>
        <v>0.88249690258459546</v>
      </c>
      <c r="G102" s="4">
        <f t="shared" si="12"/>
        <v>0.5</v>
      </c>
      <c r="H102" s="12">
        <f t="shared" si="14"/>
        <v>0.37821295825054091</v>
      </c>
    </row>
    <row r="103" spans="1:8" x14ac:dyDescent="0.35">
      <c r="A103" s="11">
        <v>10.1</v>
      </c>
      <c r="B103" s="4">
        <f t="shared" si="7"/>
        <v>1</v>
      </c>
      <c r="C103" s="4">
        <f t="shared" si="8"/>
        <v>0.99996729250032712</v>
      </c>
      <c r="D103" s="4">
        <f t="shared" si="9"/>
        <v>0</v>
      </c>
      <c r="E103" s="4">
        <f t="shared" si="10"/>
        <v>0.9836975006285591</v>
      </c>
      <c r="F103" s="15">
        <f t="shared" si="11"/>
        <v>0.89331814156568246</v>
      </c>
      <c r="G103" s="4">
        <f t="shared" si="12"/>
        <v>0.51979999999999993</v>
      </c>
      <c r="H103" s="12">
        <f t="shared" si="14"/>
        <v>0.38285063209957815</v>
      </c>
    </row>
    <row r="104" spans="1:8" x14ac:dyDescent="0.35">
      <c r="A104" s="11">
        <v>10.199999999999999</v>
      </c>
      <c r="B104" s="4">
        <f t="shared" si="7"/>
        <v>1</v>
      </c>
      <c r="C104" s="4">
        <f t="shared" si="8"/>
        <v>0.99993439430438968</v>
      </c>
      <c r="D104" s="4">
        <f t="shared" si="9"/>
        <v>0</v>
      </c>
      <c r="E104" s="4">
        <f t="shared" si="10"/>
        <v>0.98522596830672693</v>
      </c>
      <c r="F104" s="15">
        <f t="shared" si="11"/>
        <v>0.90370707787319604</v>
      </c>
      <c r="G104" s="4">
        <f t="shared" si="12"/>
        <v>0.5391999999999999</v>
      </c>
      <c r="H104" s="12">
        <f t="shared" si="14"/>
        <v>0.38730303337422683</v>
      </c>
    </row>
    <row r="105" spans="1:8" x14ac:dyDescent="0.35">
      <c r="A105" s="11">
        <v>10.3</v>
      </c>
      <c r="B105" s="4">
        <f t="shared" si="7"/>
        <v>1</v>
      </c>
      <c r="C105" s="4">
        <f t="shared" si="8"/>
        <v>0.99987554486097419</v>
      </c>
      <c r="D105" s="4">
        <f t="shared" si="9"/>
        <v>0</v>
      </c>
      <c r="E105" s="4">
        <f t="shared" si="10"/>
        <v>0.98661308217233512</v>
      </c>
      <c r="F105" s="15">
        <f t="shared" si="11"/>
        <v>0.91364562639672897</v>
      </c>
      <c r="G105" s="4">
        <f t="shared" si="12"/>
        <v>0.55820000000000014</v>
      </c>
      <c r="H105" s="12">
        <f t="shared" si="14"/>
        <v>0.39156241131288383</v>
      </c>
    </row>
    <row r="106" spans="1:8" x14ac:dyDescent="0.35">
      <c r="A106" s="11">
        <v>10.4</v>
      </c>
      <c r="B106" s="4">
        <f t="shared" si="7"/>
        <v>1</v>
      </c>
      <c r="C106" s="4">
        <f t="shared" si="8"/>
        <v>0.99977486315894881</v>
      </c>
      <c r="D106" s="4">
        <f t="shared" si="9"/>
        <v>0</v>
      </c>
      <c r="E106" s="4">
        <f t="shared" si="10"/>
        <v>0.98787156501572571</v>
      </c>
      <c r="F106" s="15">
        <f t="shared" si="11"/>
        <v>0.92311634638663587</v>
      </c>
      <c r="G106" s="4">
        <f t="shared" si="12"/>
        <v>0.57680000000000009</v>
      </c>
      <c r="H106" s="12">
        <f t="shared" si="14"/>
        <v>0.39562129130855822</v>
      </c>
    </row>
    <row r="107" spans="1:8" x14ac:dyDescent="0.35">
      <c r="A107" s="11">
        <v>10.5</v>
      </c>
      <c r="B107" s="4">
        <f t="shared" si="7"/>
        <v>1</v>
      </c>
      <c r="C107" s="4">
        <f t="shared" si="8"/>
        <v>0.99960908679851979</v>
      </c>
      <c r="D107" s="4">
        <f t="shared" si="9"/>
        <v>0</v>
      </c>
      <c r="E107" s="4">
        <f t="shared" si="10"/>
        <v>0.98901305736940681</v>
      </c>
      <c r="F107" s="15">
        <f t="shared" si="11"/>
        <v>0.93210249235952758</v>
      </c>
      <c r="G107" s="4">
        <f t="shared" si="12"/>
        <v>0.59499999999999997</v>
      </c>
      <c r="H107" s="12">
        <f t="shared" si="14"/>
        <v>0.39947249672551177</v>
      </c>
    </row>
    <row r="108" spans="1:8" x14ac:dyDescent="0.35">
      <c r="A108" s="11">
        <v>10.6</v>
      </c>
      <c r="B108" s="4">
        <f t="shared" si="7"/>
        <v>1</v>
      </c>
      <c r="C108" s="4">
        <f t="shared" si="8"/>
        <v>0.99934506921543886</v>
      </c>
      <c r="D108" s="4">
        <f t="shared" si="9"/>
        <v>0</v>
      </c>
      <c r="E108" s="4">
        <f t="shared" si="10"/>
        <v>0.99004819813309575</v>
      </c>
      <c r="F108" s="15">
        <f t="shared" si="11"/>
        <v>0.94058806336434209</v>
      </c>
      <c r="G108" s="4">
        <f t="shared" si="12"/>
        <v>0.6127999999999999</v>
      </c>
      <c r="H108" s="12">
        <f t="shared" si="14"/>
        <v>0.40310917001328944</v>
      </c>
    </row>
    <row r="109" spans="1:8" x14ac:dyDescent="0.35">
      <c r="A109" s="11">
        <v>10.7</v>
      </c>
      <c r="B109" s="4">
        <f t="shared" si="7"/>
        <v>1</v>
      </c>
      <c r="C109" s="4">
        <f t="shared" si="8"/>
        <v>0.99893671566354703</v>
      </c>
      <c r="D109" s="4">
        <f t="shared" si="9"/>
        <v>0</v>
      </c>
      <c r="E109" s="4">
        <f t="shared" si="10"/>
        <v>0.99098670134715205</v>
      </c>
      <c r="F109" s="15">
        <f t="shared" si="11"/>
        <v>0.94855785040642293</v>
      </c>
      <c r="G109" s="4">
        <f t="shared" si="12"/>
        <v>0.63019999999999987</v>
      </c>
      <c r="H109" s="12">
        <f t="shared" si="14"/>
        <v>0.40652479303132411</v>
      </c>
    </row>
    <row r="110" spans="1:8" x14ac:dyDescent="0.35">
      <c r="A110" s="11">
        <v>10.8</v>
      </c>
      <c r="B110" s="4">
        <f t="shared" si="7"/>
        <v>1</v>
      </c>
      <c r="C110" s="4">
        <f t="shared" si="8"/>
        <v>0.99832131019888715</v>
      </c>
      <c r="D110" s="4">
        <f t="shared" si="9"/>
        <v>0</v>
      </c>
      <c r="E110" s="4">
        <f t="shared" si="10"/>
        <v>0.99183742884684012</v>
      </c>
      <c r="F110" s="15">
        <f t="shared" si="11"/>
        <v>0.95599748183309996</v>
      </c>
      <c r="G110" s="4">
        <f t="shared" si="12"/>
        <v>0.64720000000000011</v>
      </c>
      <c r="H110" s="12">
        <f t="shared" si="14"/>
        <v>0.40971320649989995</v>
      </c>
    </row>
    <row r="111" spans="1:8" x14ac:dyDescent="0.35">
      <c r="A111" s="11">
        <v>10.9</v>
      </c>
      <c r="B111" s="4">
        <f t="shared" si="7"/>
        <v>1</v>
      </c>
      <c r="C111" s="4">
        <f t="shared" si="8"/>
        <v>0.99741521238135811</v>
      </c>
      <c r="D111" s="4">
        <f t="shared" si="9"/>
        <v>0</v>
      </c>
      <c r="E111" s="4">
        <f t="shared" si="10"/>
        <v>0.99260845865571812</v>
      </c>
      <c r="F111" s="15">
        <f t="shared" si="11"/>
        <v>0.96289346649136276</v>
      </c>
      <c r="G111" s="4">
        <f t="shared" si="12"/>
        <v>0.66380000000000006</v>
      </c>
      <c r="H111" s="12">
        <f t="shared" si="14"/>
        <v>0.41266862849629832</v>
      </c>
    </row>
    <row r="112" spans="1:8" x14ac:dyDescent="0.35">
      <c r="A112" s="11">
        <v>11</v>
      </c>
      <c r="B112" s="4">
        <f t="shared" si="7"/>
        <v>1</v>
      </c>
      <c r="C112" s="4">
        <f t="shared" si="8"/>
        <v>0.99610894941634243</v>
      </c>
      <c r="D112" s="4">
        <f t="shared" si="9"/>
        <v>0</v>
      </c>
      <c r="E112" s="4">
        <f t="shared" si="10"/>
        <v>0.99330714907571527</v>
      </c>
      <c r="F112" s="15">
        <f t="shared" si="11"/>
        <v>0.96923323447634413</v>
      </c>
      <c r="G112" s="4">
        <f t="shared" si="12"/>
        <v>0.67999999999999994</v>
      </c>
      <c r="H112" s="12">
        <f t="shared" si="14"/>
        <v>0.41538567191843317</v>
      </c>
    </row>
    <row r="113" spans="1:8" x14ac:dyDescent="0.35">
      <c r="A113" s="11">
        <v>11.1</v>
      </c>
      <c r="B113" s="4">
        <f t="shared" si="7"/>
        <v>1</v>
      </c>
      <c r="C113" s="4">
        <f t="shared" si="8"/>
        <v>0.9942618065677149</v>
      </c>
      <c r="D113" s="4">
        <f t="shared" si="9"/>
        <v>0</v>
      </c>
      <c r="E113" s="4">
        <f t="shared" si="10"/>
        <v>0.99394019850841575</v>
      </c>
      <c r="F113" s="15">
        <f t="shared" si="11"/>
        <v>0.97500517529841779</v>
      </c>
      <c r="G113" s="4">
        <f t="shared" si="12"/>
        <v>0.69579999999999997</v>
      </c>
      <c r="H113" s="12">
        <f t="shared" si="14"/>
        <v>0.41785936084217901</v>
      </c>
    </row>
    <row r="114" spans="1:8" x14ac:dyDescent="0.35">
      <c r="A114" s="11">
        <v>11.2</v>
      </c>
      <c r="B114" s="4">
        <f t="shared" si="7"/>
        <v>1</v>
      </c>
      <c r="C114" s="4">
        <f t="shared" si="8"/>
        <v>0.99169613771977994</v>
      </c>
      <c r="D114" s="4">
        <f t="shared" si="9"/>
        <v>0</v>
      </c>
      <c r="E114" s="4">
        <f t="shared" si="10"/>
        <v>0.99451370110054949</v>
      </c>
      <c r="F114" s="15">
        <f t="shared" si="11"/>
        <v>0.98019867330675525</v>
      </c>
      <c r="G114" s="4">
        <f t="shared" si="12"/>
        <v>0.71119999999999983</v>
      </c>
      <c r="H114" s="12">
        <f t="shared" si="14"/>
        <v>0.42008514570289507</v>
      </c>
    </row>
    <row r="115" spans="1:8" x14ac:dyDescent="0.35">
      <c r="A115" s="11">
        <v>11.3</v>
      </c>
      <c r="B115" s="4">
        <f t="shared" si="7"/>
        <v>1</v>
      </c>
      <c r="C115" s="4">
        <f t="shared" si="8"/>
        <v>0.98819179185987194</v>
      </c>
      <c r="D115" s="4">
        <f t="shared" si="9"/>
        <v>0</v>
      </c>
      <c r="E115" s="4">
        <f t="shared" si="10"/>
        <v>0.99503319834994297</v>
      </c>
      <c r="F115" s="15">
        <f t="shared" si="11"/>
        <v>0.98480414021809548</v>
      </c>
      <c r="G115" s="4">
        <f t="shared" si="12"/>
        <v>0.72620000000000007</v>
      </c>
      <c r="H115" s="12">
        <f t="shared" si="14"/>
        <v>0.4220589172363266</v>
      </c>
    </row>
    <row r="116" spans="1:8" x14ac:dyDescent="0.35">
      <c r="A116" s="11">
        <v>11.4</v>
      </c>
      <c r="B116" s="4">
        <f t="shared" si="7"/>
        <v>1</v>
      </c>
      <c r="C116" s="4">
        <f t="shared" si="8"/>
        <v>0.98348129088135039</v>
      </c>
      <c r="D116" s="4">
        <f t="shared" si="9"/>
        <v>0</v>
      </c>
      <c r="E116" s="4">
        <f t="shared" si="10"/>
        <v>0.99550372683905886</v>
      </c>
      <c r="F116" s="15">
        <f t="shared" si="11"/>
        <v>0.98881304461123309</v>
      </c>
      <c r="G116" s="4">
        <f t="shared" si="12"/>
        <v>0.74080000000000001</v>
      </c>
      <c r="H116" s="12">
        <f t="shared" si="14"/>
        <v>0.42377701911909987</v>
      </c>
    </row>
    <row r="117" spans="1:8" x14ac:dyDescent="0.35">
      <c r="A117" s="11">
        <v>11.5</v>
      </c>
      <c r="B117" s="4">
        <f t="shared" si="7"/>
        <v>1</v>
      </c>
      <c r="C117" s="4">
        <f t="shared" si="8"/>
        <v>0.97724670213336673</v>
      </c>
      <c r="D117" s="4">
        <f t="shared" si="9"/>
        <v>0</v>
      </c>
      <c r="E117" s="4">
        <f t="shared" si="10"/>
        <v>0.99592986228410396</v>
      </c>
      <c r="F117" s="15">
        <f t="shared" si="11"/>
        <v>0.99221793826024351</v>
      </c>
      <c r="G117" s="4">
        <f t="shared" si="12"/>
        <v>0.755</v>
      </c>
      <c r="H117" s="12">
        <f t="shared" si="14"/>
        <v>0.42523625925439007</v>
      </c>
    </row>
    <row r="118" spans="1:8" x14ac:dyDescent="0.35">
      <c r="A118" s="11">
        <v>11.6</v>
      </c>
      <c r="B118" s="4">
        <f t="shared" si="7"/>
        <v>1</v>
      </c>
      <c r="C118" s="4">
        <f t="shared" si="8"/>
        <v>0.96911950952197168</v>
      </c>
      <c r="D118" s="4">
        <f t="shared" si="9"/>
        <v>0</v>
      </c>
      <c r="E118" s="4">
        <f t="shared" si="10"/>
        <v>0.99631576010056411</v>
      </c>
      <c r="F118" s="15">
        <f t="shared" si="11"/>
        <v>0.99501247919268232</v>
      </c>
      <c r="G118" s="4">
        <f t="shared" si="12"/>
        <v>0.76879999999999993</v>
      </c>
      <c r="H118" s="12">
        <f t="shared" si="14"/>
        <v>0.42643391965400668</v>
      </c>
    </row>
    <row r="119" spans="1:8" x14ac:dyDescent="0.35">
      <c r="A119" s="11">
        <v>11.7</v>
      </c>
      <c r="B119" s="4">
        <f t="shared" si="7"/>
        <v>1</v>
      </c>
      <c r="C119" s="4">
        <f t="shared" si="8"/>
        <v>0.95868514976803532</v>
      </c>
      <c r="D119" s="4">
        <f t="shared" si="9"/>
        <v>0</v>
      </c>
      <c r="E119" s="4">
        <f t="shared" si="10"/>
        <v>0.99666519269258669</v>
      </c>
      <c r="F119" s="15">
        <f t="shared" si="11"/>
        <v>0.99719145137284493</v>
      </c>
      <c r="G119" s="4">
        <f t="shared" si="12"/>
        <v>0.7821999999999999</v>
      </c>
      <c r="H119" s="12">
        <f t="shared" si="14"/>
        <v>0.42736776487407635</v>
      </c>
    </row>
    <row r="120" spans="1:8" x14ac:dyDescent="0.35">
      <c r="A120" s="11">
        <v>11.8</v>
      </c>
      <c r="B120" s="4">
        <f t="shared" si="7"/>
        <v>1</v>
      </c>
      <c r="C120" s="4">
        <f t="shared" si="8"/>
        <v>0.94549414412456556</v>
      </c>
      <c r="D120" s="4">
        <f t="shared" si="9"/>
        <v>0</v>
      </c>
      <c r="E120" s="4">
        <f t="shared" si="10"/>
        <v>0.99698158367529166</v>
      </c>
      <c r="F120" s="15">
        <f t="shared" si="11"/>
        <v>0.99875078092458092</v>
      </c>
      <c r="G120" s="4">
        <f t="shared" si="12"/>
        <v>0.79520000000000013</v>
      </c>
      <c r="H120" s="12">
        <f t="shared" si="14"/>
        <v>0.4280360489676775</v>
      </c>
    </row>
    <row r="121" spans="1:8" x14ac:dyDescent="0.35">
      <c r="A121" s="11">
        <v>11.9</v>
      </c>
      <c r="B121" s="4">
        <f t="shared" si="7"/>
        <v>1</v>
      </c>
      <c r="C121" s="4">
        <f t="shared" si="8"/>
        <v>0.92908175431182782</v>
      </c>
      <c r="D121" s="4">
        <f t="shared" si="9"/>
        <v>0</v>
      </c>
      <c r="E121" s="4">
        <f t="shared" si="10"/>
        <v>0.99726803923698903</v>
      </c>
      <c r="F121" s="15">
        <f t="shared" si="11"/>
        <v>0.99968754882303912</v>
      </c>
      <c r="G121" s="4">
        <f t="shared" si="12"/>
        <v>0.80780000000000007</v>
      </c>
      <c r="H121" s="12">
        <f t="shared" si="14"/>
        <v>0.4284375209241596</v>
      </c>
    </row>
    <row r="122" spans="1:8" x14ac:dyDescent="0.35">
      <c r="A122" s="11">
        <v>12</v>
      </c>
      <c r="B122" s="4">
        <f t="shared" si="7"/>
        <v>1</v>
      </c>
      <c r="C122" s="4">
        <f t="shared" si="8"/>
        <v>0.9089976004549426</v>
      </c>
      <c r="D122" s="4">
        <f t="shared" si="9"/>
        <v>0</v>
      </c>
      <c r="E122" s="4">
        <f t="shared" si="10"/>
        <v>0.99752737684336534</v>
      </c>
      <c r="F122" s="15">
        <f t="shared" si="11"/>
        <v>1</v>
      </c>
      <c r="G122" s="4">
        <f t="shared" si="12"/>
        <v>0.82000000000000006</v>
      </c>
      <c r="H122" s="12">
        <f t="shared" si="14"/>
        <v>0.42857142857142855</v>
      </c>
    </row>
    <row r="123" spans="1:8" x14ac:dyDescent="0.35">
      <c r="A123" s="11">
        <v>12.1</v>
      </c>
      <c r="B123" s="4">
        <f t="shared" si="7"/>
        <v>0.98000000000000009</v>
      </c>
      <c r="C123" s="4">
        <f t="shared" si="8"/>
        <v>0.88484546418411936</v>
      </c>
      <c r="D123" s="4">
        <f t="shared" si="9"/>
        <v>0</v>
      </c>
      <c r="E123" s="4">
        <f t="shared" si="10"/>
        <v>0.9977621514787236</v>
      </c>
      <c r="F123" s="15">
        <f t="shared" si="11"/>
        <v>0.99968754882303912</v>
      </c>
      <c r="G123" s="4">
        <f t="shared" si="12"/>
        <v>0.83179999999999998</v>
      </c>
      <c r="H123" s="12">
        <f t="shared" si="14"/>
        <v>0.4284375209241596</v>
      </c>
    </row>
    <row r="124" spans="1:8" x14ac:dyDescent="0.35">
      <c r="A124" s="11">
        <v>12.2</v>
      </c>
      <c r="B124" s="4">
        <f t="shared" si="7"/>
        <v>0.96000000000000019</v>
      </c>
      <c r="C124" s="4">
        <f t="shared" si="8"/>
        <v>0.85633142684271579</v>
      </c>
      <c r="D124" s="4">
        <f t="shared" si="9"/>
        <v>0</v>
      </c>
      <c r="E124" s="4">
        <f t="shared" si="10"/>
        <v>0.9979746796109501</v>
      </c>
      <c r="F124" s="15">
        <f t="shared" si="11"/>
        <v>0.99875078092458092</v>
      </c>
      <c r="G124" s="4">
        <f t="shared" si="12"/>
        <v>0.84319999999999995</v>
      </c>
      <c r="H124" s="12">
        <f t="shared" si="14"/>
        <v>0.4280360489676775</v>
      </c>
    </row>
    <row r="125" spans="1:8" x14ac:dyDescent="0.35">
      <c r="A125" s="11">
        <v>12.3</v>
      </c>
      <c r="B125" s="4">
        <f t="shared" si="7"/>
        <v>0.93999999999999984</v>
      </c>
      <c r="C125" s="4">
        <f t="shared" si="8"/>
        <v>0.82331569151594852</v>
      </c>
      <c r="D125" s="4">
        <f t="shared" si="9"/>
        <v>0</v>
      </c>
      <c r="E125" s="4">
        <f t="shared" si="10"/>
        <v>0.99816706105750719</v>
      </c>
      <c r="F125" s="15">
        <f t="shared" si="11"/>
        <v>0.99719145137284493</v>
      </c>
      <c r="G125" s="4">
        <f t="shared" si="12"/>
        <v>0.85420000000000007</v>
      </c>
      <c r="H125" s="12">
        <f t="shared" si="14"/>
        <v>0.42736776487407635</v>
      </c>
    </row>
    <row r="126" spans="1:8" x14ac:dyDescent="0.35">
      <c r="A126" s="11">
        <v>12.4</v>
      </c>
      <c r="B126" s="4">
        <f t="shared" si="7"/>
        <v>0.91999999999999993</v>
      </c>
      <c r="C126" s="4">
        <f t="shared" si="8"/>
        <v>0.7858604683671826</v>
      </c>
      <c r="D126" s="4">
        <f t="shared" si="9"/>
        <v>0</v>
      </c>
      <c r="E126" s="4">
        <f t="shared" si="10"/>
        <v>0.99834119891982553</v>
      </c>
      <c r="F126" s="15">
        <f t="shared" si="11"/>
        <v>0.99501247919268232</v>
      </c>
      <c r="G126" s="4">
        <f t="shared" si="12"/>
        <v>0.86480000000000001</v>
      </c>
      <c r="H126" s="12">
        <f t="shared" si="14"/>
        <v>0.42643391965400668</v>
      </c>
    </row>
    <row r="127" spans="1:8" x14ac:dyDescent="0.35">
      <c r="A127" s="11">
        <v>12.5</v>
      </c>
      <c r="B127" s="4">
        <f t="shared" si="7"/>
        <v>0.9</v>
      </c>
      <c r="C127" s="4">
        <f t="shared" si="8"/>
        <v>0.74426418895877866</v>
      </c>
      <c r="D127" s="4">
        <f t="shared" si="9"/>
        <v>0</v>
      </c>
      <c r="E127" s="4">
        <f t="shared" si="10"/>
        <v>0.99849881774326299</v>
      </c>
      <c r="F127" s="15">
        <f t="shared" si="11"/>
        <v>0.99221793826024351</v>
      </c>
      <c r="G127" s="4">
        <f t="shared" si="12"/>
        <v>0.875</v>
      </c>
      <c r="H127" s="12">
        <f t="shared" si="14"/>
        <v>0.42523625925439007</v>
      </c>
    </row>
    <row r="128" spans="1:8" x14ac:dyDescent="0.35">
      <c r="A128" s="11">
        <v>12.6</v>
      </c>
      <c r="B128" s="4">
        <f t="shared" si="7"/>
        <v>0.88000000000000012</v>
      </c>
      <c r="C128" s="4">
        <f t="shared" si="8"/>
        <v>0.69907229820388561</v>
      </c>
      <c r="D128" s="4">
        <f t="shared" si="9"/>
        <v>0</v>
      </c>
      <c r="E128" s="4">
        <f t="shared" si="10"/>
        <v>0.9986414800495711</v>
      </c>
      <c r="F128" s="15">
        <f t="shared" si="11"/>
        <v>0.98881304461123309</v>
      </c>
      <c r="G128" s="4">
        <f t="shared" si="12"/>
        <v>0.88479999999999992</v>
      </c>
      <c r="H128" s="12">
        <f t="shared" si="14"/>
        <v>0.42377701911909987</v>
      </c>
    </row>
    <row r="129" spans="1:8" x14ac:dyDescent="0.35">
      <c r="A129" s="11">
        <v>12.7</v>
      </c>
      <c r="B129" s="4">
        <f t="shared" si="7"/>
        <v>0.8600000000000001</v>
      </c>
      <c r="C129" s="4">
        <f t="shared" si="8"/>
        <v>0.65105784531108646</v>
      </c>
      <c r="D129" s="4">
        <f t="shared" si="9"/>
        <v>0</v>
      </c>
      <c r="E129" s="4">
        <f t="shared" si="10"/>
        <v>0.99877060137872264</v>
      </c>
      <c r="F129" s="15">
        <f t="shared" si="11"/>
        <v>0.98480414021809548</v>
      </c>
      <c r="G129" s="4">
        <f t="shared" si="12"/>
        <v>0.89419999999999988</v>
      </c>
      <c r="H129" s="12">
        <f t="shared" si="14"/>
        <v>0.4220589172363266</v>
      </c>
    </row>
    <row r="130" spans="1:8" x14ac:dyDescent="0.35">
      <c r="A130" s="11">
        <v>12.8</v>
      </c>
      <c r="B130" s="4">
        <f t="shared" ref="B130:B193" si="15">IF(AND((A130&gt;=$K$3),(A130&lt;=$K$4)),1,IF(AND((A130&gt;$K$2),(A130&lt;$K$3)),((A130-$K$2)/($K$3-$K$2)),IF(AND((A130&gt;$K$4),(A130&lt;$K$5)),((A130-$K$5)/($K$4-$K$5)),0)))</f>
        <v>0.83999999999999986</v>
      </c>
      <c r="C130" s="4">
        <f t="shared" ref="C130:C193" si="16">1/(1+ABS((A130-$K$10)/$K$8)^(2*$K$9))</f>
        <v>0.60117092539560335</v>
      </c>
      <c r="D130" s="4">
        <f t="shared" ref="D130:D193" si="17">IF(OR((A130&lt;=$K$13),(A130&gt;=$K$15)),0,IF(A130=$K$14,1,IF(AND((A130&gt;$K$13),(A130&lt;$K$14)),((A130-$K$13)/($K$14-$K$13)),((A130-$K$15)/($K$14-$K$15)))))</f>
        <v>0</v>
      </c>
      <c r="E130" s="4">
        <f t="shared" ref="E130:E193" si="18">1/(1+EXP(-$K$18*(A130-$K$19)))</f>
        <v>0.99888746396713979</v>
      </c>
      <c r="F130" s="15">
        <f t="shared" ref="F130:F193" si="19">EXP(-(((A130-$K$22)^2)/(2*$K$23^2)))</f>
        <v>0.98019867330675525</v>
      </c>
      <c r="G130" s="4">
        <f t="shared" ref="G130:G193" si="20">IF(A130&lt;=$K$26,0,IF(AND(A130&gt;=$K$26,A130&lt;=$K$28),2*(((A130-$K$26)/($K$27-$K$26))^2),IF(AND(A130&gt;=$K$28,A130&lt;=$K$27),1-2*((($K$27-A130)/($K$27-$K$26))^2),1)))</f>
        <v>0.90320000000000011</v>
      </c>
      <c r="H130" s="12">
        <f t="shared" si="14"/>
        <v>0.42008514570289507</v>
      </c>
    </row>
    <row r="131" spans="1:8" x14ac:dyDescent="0.35">
      <c r="A131" s="11">
        <v>12.9</v>
      </c>
      <c r="B131" s="4">
        <f t="shared" si="15"/>
        <v>0.82</v>
      </c>
      <c r="C131" s="4">
        <f t="shared" si="16"/>
        <v>0.55046321919481722</v>
      </c>
      <c r="D131" s="4">
        <f t="shared" si="17"/>
        <v>0</v>
      </c>
      <c r="E131" s="4">
        <f t="shared" si="18"/>
        <v>0.9989932291799144</v>
      </c>
      <c r="F131" s="15">
        <f t="shared" si="19"/>
        <v>0.97500517529841779</v>
      </c>
      <c r="G131" s="4">
        <f t="shared" si="20"/>
        <v>0.91180000000000005</v>
      </c>
      <c r="H131" s="12">
        <f t="shared" ref="H131:H194" si="21">MAX(MIN($N$6,$N$7)*F131,MIN($N$8,$N$9)*G131)</f>
        <v>0.41785936084217901</v>
      </c>
    </row>
    <row r="132" spans="1:8" x14ac:dyDescent="0.35">
      <c r="A132" s="11">
        <v>13</v>
      </c>
      <c r="B132" s="4">
        <f t="shared" si="15"/>
        <v>0.8</v>
      </c>
      <c r="C132" s="4">
        <f t="shared" si="16"/>
        <v>0.5</v>
      </c>
      <c r="D132" s="4">
        <f t="shared" si="17"/>
        <v>0</v>
      </c>
      <c r="E132" s="4">
        <f t="shared" si="18"/>
        <v>0.9990889488055994</v>
      </c>
      <c r="F132" s="15">
        <f t="shared" si="19"/>
        <v>0.96923323447634413</v>
      </c>
      <c r="G132" s="4">
        <f t="shared" si="20"/>
        <v>0.91999999999999993</v>
      </c>
      <c r="H132" s="12">
        <f t="shared" si="21"/>
        <v>0.41538567191843317</v>
      </c>
    </row>
    <row r="133" spans="1:8" x14ac:dyDescent="0.35">
      <c r="A133" s="11">
        <v>13.1</v>
      </c>
      <c r="B133" s="4">
        <f t="shared" si="15"/>
        <v>0.78</v>
      </c>
      <c r="C133" s="4">
        <f t="shared" si="16"/>
        <v>0.45077474480513263</v>
      </c>
      <c r="D133" s="4">
        <f t="shared" si="17"/>
        <v>0</v>
      </c>
      <c r="E133" s="4">
        <f t="shared" si="18"/>
        <v>0.99917557531360168</v>
      </c>
      <c r="F133" s="15">
        <f t="shared" si="19"/>
        <v>0.96289346649136276</v>
      </c>
      <c r="G133" s="4">
        <f t="shared" si="20"/>
        <v>0.92779999999999996</v>
      </c>
      <c r="H133" s="12">
        <f t="shared" si="21"/>
        <v>0.41266862849629832</v>
      </c>
    </row>
    <row r="134" spans="1:8" x14ac:dyDescent="0.35">
      <c r="A134" s="11">
        <v>13.2</v>
      </c>
      <c r="B134" s="4">
        <f t="shared" si="15"/>
        <v>0.76000000000000012</v>
      </c>
      <c r="C134" s="4">
        <f t="shared" si="16"/>
        <v>0.40363995344779391</v>
      </c>
      <c r="D134" s="4">
        <f t="shared" si="17"/>
        <v>0</v>
      </c>
      <c r="E134" s="4">
        <f t="shared" si="18"/>
        <v>0.99925397116616332</v>
      </c>
      <c r="F134" s="15">
        <f t="shared" si="19"/>
        <v>0.95599748183309996</v>
      </c>
      <c r="G134" s="4">
        <f t="shared" si="20"/>
        <v>0.93519999999999992</v>
      </c>
      <c r="H134" s="12">
        <f t="shared" si="21"/>
        <v>0.40971320649989995</v>
      </c>
    </row>
    <row r="135" spans="1:8" x14ac:dyDescent="0.35">
      <c r="A135" s="11">
        <v>13.3</v>
      </c>
      <c r="B135" s="4">
        <f t="shared" si="15"/>
        <v>0.73999999999999988</v>
      </c>
      <c r="C135" s="4">
        <f t="shared" si="16"/>
        <v>0.35926278658182231</v>
      </c>
      <c r="D135" s="4">
        <f t="shared" si="17"/>
        <v>0</v>
      </c>
      <c r="E135" s="4">
        <f t="shared" si="18"/>
        <v>0.99932491726936723</v>
      </c>
      <c r="F135" s="15">
        <f t="shared" si="19"/>
        <v>0.94855785040642293</v>
      </c>
      <c r="G135" s="4">
        <f t="shared" si="20"/>
        <v>0.94220000000000004</v>
      </c>
      <c r="H135" s="12">
        <f t="shared" si="21"/>
        <v>0.40652479303132411</v>
      </c>
    </row>
    <row r="136" spans="1:8" x14ac:dyDescent="0.35">
      <c r="A136" s="11">
        <v>13.4</v>
      </c>
      <c r="B136" s="4">
        <f t="shared" si="15"/>
        <v>0.72</v>
      </c>
      <c r="C136" s="4">
        <f t="shared" si="16"/>
        <v>0.31810776168273724</v>
      </c>
      <c r="D136" s="4">
        <f t="shared" si="17"/>
        <v>0</v>
      </c>
      <c r="E136" s="4">
        <f t="shared" si="18"/>
        <v>0.99938912064056562</v>
      </c>
      <c r="F136" s="15">
        <f t="shared" si="19"/>
        <v>0.94058806336434209</v>
      </c>
      <c r="G136" s="4">
        <f t="shared" si="20"/>
        <v>0.94879999999999998</v>
      </c>
      <c r="H136" s="12">
        <f t="shared" si="21"/>
        <v>0.40310917001328944</v>
      </c>
    </row>
    <row r="137" spans="1:8" x14ac:dyDescent="0.35">
      <c r="A137" s="11">
        <v>13.5</v>
      </c>
      <c r="B137" s="4">
        <f t="shared" si="15"/>
        <v>0.7</v>
      </c>
      <c r="C137" s="4">
        <f t="shared" si="16"/>
        <v>0.28044319450256172</v>
      </c>
      <c r="D137" s="4">
        <f t="shared" si="17"/>
        <v>0</v>
      </c>
      <c r="E137" s="4">
        <f t="shared" si="18"/>
        <v>0.9994472213630764</v>
      </c>
      <c r="F137" s="15">
        <f t="shared" si="19"/>
        <v>0.93210249235952758</v>
      </c>
      <c r="G137" s="4">
        <f t="shared" si="20"/>
        <v>0.95499999999999996</v>
      </c>
      <c r="H137" s="12">
        <f t="shared" si="21"/>
        <v>0.39947249672551177</v>
      </c>
    </row>
    <row r="138" spans="1:8" x14ac:dyDescent="0.35">
      <c r="A138" s="11">
        <v>13.6</v>
      </c>
      <c r="B138" s="4">
        <f t="shared" si="15"/>
        <v>0.68</v>
      </c>
      <c r="C138" s="4">
        <f t="shared" si="16"/>
        <v>0.24636471236194643</v>
      </c>
      <c r="D138" s="4">
        <f t="shared" si="17"/>
        <v>0</v>
      </c>
      <c r="E138" s="4">
        <f t="shared" si="18"/>
        <v>0.99949979889292051</v>
      </c>
      <c r="F138" s="15">
        <f t="shared" si="19"/>
        <v>0.92311634638663587</v>
      </c>
      <c r="G138" s="4">
        <f t="shared" si="20"/>
        <v>0.96079999999999999</v>
      </c>
      <c r="H138" s="12">
        <f t="shared" si="21"/>
        <v>0.39562129130855822</v>
      </c>
    </row>
    <row r="139" spans="1:8" x14ac:dyDescent="0.35">
      <c r="A139" s="11">
        <v>13.7</v>
      </c>
      <c r="B139" s="4">
        <f t="shared" si="15"/>
        <v>0.66000000000000014</v>
      </c>
      <c r="C139" s="4">
        <f t="shared" si="16"/>
        <v>0.21582823848485047</v>
      </c>
      <c r="D139" s="4">
        <f t="shared" si="17"/>
        <v>0</v>
      </c>
      <c r="E139" s="4">
        <f t="shared" si="18"/>
        <v>0.9995473777767595</v>
      </c>
      <c r="F139" s="15">
        <f t="shared" si="19"/>
        <v>0.91364562639672897</v>
      </c>
      <c r="G139" s="4">
        <f t="shared" si="20"/>
        <v>0.96619999999999995</v>
      </c>
      <c r="H139" s="12">
        <f t="shared" si="21"/>
        <v>0.39156241131288383</v>
      </c>
    </row>
    <row r="140" spans="1:8" x14ac:dyDescent="0.35">
      <c r="A140" s="11">
        <v>13.8</v>
      </c>
      <c r="B140" s="4">
        <f t="shared" si="15"/>
        <v>0.6399999999999999</v>
      </c>
      <c r="C140" s="4">
        <f t="shared" si="16"/>
        <v>0.18868576170600412</v>
      </c>
      <c r="D140" s="4">
        <f t="shared" si="17"/>
        <v>0</v>
      </c>
      <c r="E140" s="4">
        <f t="shared" si="18"/>
        <v>0.99959043283501392</v>
      </c>
      <c r="F140" s="15">
        <f t="shared" si="19"/>
        <v>0.90370707787319604</v>
      </c>
      <c r="G140" s="4">
        <f t="shared" si="20"/>
        <v>0.97120000000000006</v>
      </c>
      <c r="H140" s="12">
        <f t="shared" si="21"/>
        <v>0.38730303337422683</v>
      </c>
    </row>
    <row r="141" spans="1:8" x14ac:dyDescent="0.35">
      <c r="A141" s="11">
        <v>13.9</v>
      </c>
      <c r="B141" s="4">
        <f t="shared" si="15"/>
        <v>0.61999999999999988</v>
      </c>
      <c r="C141" s="4">
        <f t="shared" si="16"/>
        <v>0.16471906210910711</v>
      </c>
      <c r="D141" s="4">
        <f t="shared" si="17"/>
        <v>0</v>
      </c>
      <c r="E141" s="4">
        <f t="shared" si="18"/>
        <v>0.99962939385937355</v>
      </c>
      <c r="F141" s="15">
        <f t="shared" si="19"/>
        <v>0.89331814156568246</v>
      </c>
      <c r="G141" s="4">
        <f t="shared" si="20"/>
        <v>0.9758</v>
      </c>
      <c r="H141" s="12">
        <f t="shared" si="21"/>
        <v>0.38285063209957815</v>
      </c>
    </row>
    <row r="142" spans="1:8" x14ac:dyDescent="0.35">
      <c r="A142" s="11">
        <v>14</v>
      </c>
      <c r="B142" s="4">
        <f t="shared" si="15"/>
        <v>0.6</v>
      </c>
      <c r="C142" s="4">
        <f t="shared" si="16"/>
        <v>0.14366857315728437</v>
      </c>
      <c r="D142" s="4">
        <f t="shared" si="17"/>
        <v>0</v>
      </c>
      <c r="E142" s="4">
        <f t="shared" si="18"/>
        <v>0.99966464986953363</v>
      </c>
      <c r="F142" s="15">
        <f t="shared" si="19"/>
        <v>0.88249690258459546</v>
      </c>
      <c r="G142" s="4">
        <f t="shared" si="20"/>
        <v>0.98</v>
      </c>
      <c r="H142" s="12">
        <f t="shared" si="21"/>
        <v>0.37821295825054091</v>
      </c>
    </row>
    <row r="143" spans="1:8" x14ac:dyDescent="0.35">
      <c r="A143" s="11">
        <v>14.1</v>
      </c>
      <c r="B143" s="4">
        <f t="shared" si="15"/>
        <v>0.58000000000000007</v>
      </c>
      <c r="C143" s="4">
        <f t="shared" si="16"/>
        <v>0.12525624107258221</v>
      </c>
      <c r="D143" s="4">
        <f t="shared" si="17"/>
        <v>0</v>
      </c>
      <c r="E143" s="4">
        <f t="shared" si="18"/>
        <v>0.99969655296997117</v>
      </c>
      <c r="F143" s="15">
        <f t="shared" si="19"/>
        <v>0.87126203806373947</v>
      </c>
      <c r="G143" s="4">
        <f t="shared" si="20"/>
        <v>0.98380000000000001</v>
      </c>
      <c r="H143" s="12">
        <f t="shared" si="21"/>
        <v>0.37339801631303116</v>
      </c>
    </row>
    <row r="144" spans="1:8" x14ac:dyDescent="0.35">
      <c r="A144" s="11">
        <v>14.2</v>
      </c>
      <c r="B144" s="4">
        <f t="shared" si="15"/>
        <v>0.56000000000000016</v>
      </c>
      <c r="C144" s="4">
        <f t="shared" si="16"/>
        <v>0.10920240820445305</v>
      </c>
      <c r="D144" s="4">
        <f t="shared" si="17"/>
        <v>0</v>
      </c>
      <c r="E144" s="4">
        <f t="shared" si="18"/>
        <v>0.99972542184389857</v>
      </c>
      <c r="F144" s="15">
        <f t="shared" si="19"/>
        <v>0.85963276360254226</v>
      </c>
      <c r="G144" s="4">
        <f t="shared" si="20"/>
        <v>0.98719999999999997</v>
      </c>
      <c r="H144" s="12">
        <f t="shared" si="21"/>
        <v>0.36841404154394664</v>
      </c>
    </row>
    <row r="145" spans="1:8" x14ac:dyDescent="0.35">
      <c r="A145" s="11">
        <v>14.3</v>
      </c>
      <c r="B145" s="4">
        <f t="shared" si="15"/>
        <v>0.53999999999999981</v>
      </c>
      <c r="C145" s="4">
        <f t="shared" si="16"/>
        <v>9.5237416505198846E-2</v>
      </c>
      <c r="D145" s="4">
        <f t="shared" si="17"/>
        <v>0</v>
      </c>
      <c r="E145" s="4">
        <f t="shared" si="18"/>
        <v>0.99975154491816054</v>
      </c>
      <c r="F145" s="15">
        <f t="shared" si="19"/>
        <v>0.84762877870213571</v>
      </c>
      <c r="G145" s="4">
        <f t="shared" si="20"/>
        <v>0.99019999999999997</v>
      </c>
      <c r="H145" s="12">
        <f t="shared" si="21"/>
        <v>0.36326947658662956</v>
      </c>
    </row>
    <row r="146" spans="1:8" x14ac:dyDescent="0.35">
      <c r="A146" s="11">
        <v>14.4</v>
      </c>
      <c r="B146" s="4">
        <f t="shared" si="15"/>
        <v>0.51999999999999991</v>
      </c>
      <c r="C146" s="4">
        <f t="shared" si="16"/>
        <v>8.3108913166121193E-2</v>
      </c>
      <c r="D146" s="4">
        <f t="shared" si="17"/>
        <v>0</v>
      </c>
      <c r="E146" s="4">
        <f t="shared" si="18"/>
        <v>0.99977518322976666</v>
      </c>
      <c r="F146" s="15">
        <f t="shared" si="19"/>
        <v>0.835270211411272</v>
      </c>
      <c r="G146" s="4">
        <f t="shared" si="20"/>
        <v>0.99280000000000002</v>
      </c>
      <c r="H146" s="12">
        <f t="shared" si="21"/>
        <v>0.35797294774768795</v>
      </c>
    </row>
    <row r="147" spans="1:8" x14ac:dyDescent="0.35">
      <c r="A147" s="11">
        <v>14.5</v>
      </c>
      <c r="B147" s="4">
        <f t="shared" si="15"/>
        <v>0.5</v>
      </c>
      <c r="C147" s="4">
        <f t="shared" si="16"/>
        <v>7.2585875671336619E-2</v>
      </c>
      <c r="D147" s="4">
        <f t="shared" si="17"/>
        <v>0</v>
      </c>
      <c r="E147" s="4">
        <f t="shared" si="18"/>
        <v>0.9997965730219448</v>
      </c>
      <c r="F147" s="15">
        <f t="shared" si="19"/>
        <v>0.82257756239866464</v>
      </c>
      <c r="G147" s="4">
        <f t="shared" si="20"/>
        <v>0.995</v>
      </c>
      <c r="H147" s="12">
        <f t="shared" si="21"/>
        <v>0.3525332410279991</v>
      </c>
    </row>
    <row r="148" spans="1:8" x14ac:dyDescent="0.35">
      <c r="A148" s="11">
        <v>14.6</v>
      </c>
      <c r="B148" s="4">
        <f t="shared" si="15"/>
        <v>0.48000000000000009</v>
      </c>
      <c r="C148" s="4">
        <f t="shared" si="16"/>
        <v>6.3460270662014331E-2</v>
      </c>
      <c r="D148" s="4">
        <f t="shared" si="17"/>
        <v>0</v>
      </c>
      <c r="E148" s="4">
        <f t="shared" si="18"/>
        <v>0.99981592809503661</v>
      </c>
      <c r="F148" s="15">
        <f t="shared" si="19"/>
        <v>0.809571648667887</v>
      </c>
      <c r="G148" s="4">
        <f t="shared" si="20"/>
        <v>0.99680000000000002</v>
      </c>
      <c r="H148" s="12">
        <f t="shared" si="21"/>
        <v>0.34695927800052301</v>
      </c>
    </row>
    <row r="149" spans="1:8" x14ac:dyDescent="0.35">
      <c r="A149" s="11">
        <v>14.7</v>
      </c>
      <c r="B149" s="4">
        <f t="shared" si="15"/>
        <v>0.46000000000000013</v>
      </c>
      <c r="C149" s="4">
        <f t="shared" si="16"/>
        <v>5.5547099935786999E-2</v>
      </c>
      <c r="D149" s="4">
        <f t="shared" si="17"/>
        <v>0</v>
      </c>
      <c r="E149" s="4">
        <f t="shared" si="18"/>
        <v>0.99983344193522272</v>
      </c>
      <c r="F149" s="15">
        <f t="shared" si="19"/>
        <v>0.79627354712941945</v>
      </c>
      <c r="G149" s="4">
        <f t="shared" si="20"/>
        <v>0.99819999999999998</v>
      </c>
      <c r="H149" s="12">
        <f t="shared" si="21"/>
        <v>0.34126009162689402</v>
      </c>
    </row>
    <row r="150" spans="1:8" x14ac:dyDescent="0.35">
      <c r="A150" s="11">
        <v>14.8</v>
      </c>
      <c r="B150" s="4">
        <f t="shared" si="15"/>
        <v>0.43999999999999984</v>
      </c>
      <c r="C150" s="4">
        <f t="shared" si="16"/>
        <v>4.8683416619404868E-2</v>
      </c>
      <c r="D150" s="4">
        <f t="shared" si="17"/>
        <v>0</v>
      </c>
      <c r="E150" s="4">
        <f t="shared" si="18"/>
        <v>0.99984928964194031</v>
      </c>
      <c r="F150" s="15">
        <f t="shared" si="19"/>
        <v>0.78270453824186803</v>
      </c>
      <c r="G150" s="4">
        <f t="shared" si="20"/>
        <v>0.99919999999999998</v>
      </c>
      <c r="H150" s="12">
        <f t="shared" si="21"/>
        <v>0.33544480210365774</v>
      </c>
    </row>
    <row r="151" spans="1:8" x14ac:dyDescent="0.35">
      <c r="A151" s="11">
        <v>14.9</v>
      </c>
      <c r="B151" s="4">
        <f t="shared" si="15"/>
        <v>0.41999999999999993</v>
      </c>
      <c r="C151" s="4">
        <f t="shared" si="16"/>
        <v>4.2726740685403476E-2</v>
      </c>
      <c r="D151" s="4">
        <f t="shared" si="17"/>
        <v>0</v>
      </c>
      <c r="E151" s="4">
        <f t="shared" si="18"/>
        <v>0.99986362967292042</v>
      </c>
      <c r="F151" s="15">
        <f t="shared" si="19"/>
        <v>0.7688860499307919</v>
      </c>
      <c r="G151" s="4">
        <f t="shared" si="20"/>
        <v>0.99980000000000002</v>
      </c>
      <c r="H151" s="12">
        <f t="shared" si="21"/>
        <v>0.33326666666666666</v>
      </c>
    </row>
    <row r="152" spans="1:8" x14ac:dyDescent="0.35">
      <c r="A152" s="11">
        <v>15</v>
      </c>
      <c r="B152" s="4">
        <f t="shared" si="15"/>
        <v>0.4</v>
      </c>
      <c r="C152" s="4">
        <f t="shared" si="16"/>
        <v>3.7553175883819859E-2</v>
      </c>
      <c r="D152" s="4">
        <f t="shared" si="17"/>
        <v>0</v>
      </c>
      <c r="E152" s="4">
        <f t="shared" si="18"/>
        <v>0.99987660542401369</v>
      </c>
      <c r="F152" s="15">
        <f t="shared" si="19"/>
        <v>0.75483960198900735</v>
      </c>
      <c r="G152" s="4">
        <f t="shared" si="20"/>
        <v>1</v>
      </c>
      <c r="H152" s="12">
        <f t="shared" si="21"/>
        <v>0.33333333333333331</v>
      </c>
    </row>
    <row r="153" spans="1:8" x14ac:dyDescent="0.35">
      <c r="A153" s="11">
        <v>15.1</v>
      </c>
      <c r="B153" s="4">
        <f t="shared" si="15"/>
        <v>0.38000000000000006</v>
      </c>
      <c r="C153" s="4">
        <f t="shared" si="16"/>
        <v>3.3055431355195473E-2</v>
      </c>
      <c r="D153" s="4">
        <f t="shared" si="17"/>
        <v>0</v>
      </c>
      <c r="E153" s="4">
        <f t="shared" si="18"/>
        <v>0.99988834665937043</v>
      </c>
      <c r="F153" s="15">
        <f t="shared" si="19"/>
        <v>0.74058675115675188</v>
      </c>
      <c r="G153" s="4">
        <f t="shared" si="20"/>
        <v>1</v>
      </c>
      <c r="H153" s="12">
        <f t="shared" si="21"/>
        <v>0.33333333333333331</v>
      </c>
    </row>
    <row r="154" spans="1:8" x14ac:dyDescent="0.35">
      <c r="A154" s="11">
        <v>15.2</v>
      </c>
      <c r="B154" s="4">
        <f t="shared" si="15"/>
        <v>0.36000000000000015</v>
      </c>
      <c r="C154" s="4">
        <f t="shared" si="16"/>
        <v>2.9140877833621997E-2</v>
      </c>
      <c r="D154" s="4">
        <f t="shared" si="17"/>
        <v>0</v>
      </c>
      <c r="E154" s="4">
        <f t="shared" si="18"/>
        <v>0.99989897080609225</v>
      </c>
      <c r="F154" s="15">
        <f t="shared" si="19"/>
        <v>0.72614903707369105</v>
      </c>
      <c r="G154" s="4">
        <f t="shared" si="20"/>
        <v>1</v>
      </c>
      <c r="H154" s="12">
        <f t="shared" si="21"/>
        <v>0.33333333333333331</v>
      </c>
    </row>
    <row r="155" spans="1:8" x14ac:dyDescent="0.35">
      <c r="A155" s="11">
        <v>15.3</v>
      </c>
      <c r="B155" s="4">
        <f t="shared" si="15"/>
        <v>0.33999999999999986</v>
      </c>
      <c r="C155" s="4">
        <f t="shared" si="16"/>
        <v>2.5729715933966599E-2</v>
      </c>
      <c r="D155" s="4">
        <f t="shared" si="17"/>
        <v>0</v>
      </c>
      <c r="E155" s="4">
        <f t="shared" si="18"/>
        <v>0.9999085841261478</v>
      </c>
      <c r="F155" s="15">
        <f t="shared" si="19"/>
        <v>0.71154792928753663</v>
      </c>
      <c r="G155" s="4">
        <f t="shared" si="20"/>
        <v>1</v>
      </c>
      <c r="H155" s="12">
        <f t="shared" si="21"/>
        <v>0.33333333333333331</v>
      </c>
    </row>
    <row r="156" spans="1:8" x14ac:dyDescent="0.35">
      <c r="A156" s="11">
        <v>15.4</v>
      </c>
      <c r="B156" s="4">
        <f t="shared" si="15"/>
        <v>0.31999999999999995</v>
      </c>
      <c r="C156" s="4">
        <f t="shared" si="16"/>
        <v>2.2753297866633299E-2</v>
      </c>
      <c r="D156" s="4">
        <f t="shared" si="17"/>
        <v>0</v>
      </c>
      <c r="E156" s="4">
        <f t="shared" si="18"/>
        <v>0.99991728277714842</v>
      </c>
      <c r="F156" s="15">
        <f t="shared" si="19"/>
        <v>0.6968047754960347</v>
      </c>
      <c r="G156" s="4">
        <f t="shared" si="20"/>
        <v>1</v>
      </c>
      <c r="H156" s="12">
        <f t="shared" si="21"/>
        <v>0.33333333333333331</v>
      </c>
    </row>
    <row r="157" spans="1:8" x14ac:dyDescent="0.35">
      <c r="A157" s="11">
        <v>15.5</v>
      </c>
      <c r="B157" s="4">
        <f t="shared" si="15"/>
        <v>0.3</v>
      </c>
      <c r="C157" s="4">
        <f t="shared" si="16"/>
        <v>2.0152619878265499E-2</v>
      </c>
      <c r="D157" s="4">
        <f t="shared" si="17"/>
        <v>0</v>
      </c>
      <c r="E157" s="4">
        <f t="shared" si="18"/>
        <v>0.99992515377248947</v>
      </c>
      <c r="F157" s="15">
        <f t="shared" si="19"/>
        <v>0.68194075119034814</v>
      </c>
      <c r="G157" s="4">
        <f t="shared" si="20"/>
        <v>1</v>
      </c>
      <c r="H157" s="12">
        <f t="shared" si="21"/>
        <v>0.33333333333333331</v>
      </c>
    </row>
    <row r="158" spans="1:8" x14ac:dyDescent="0.35">
      <c r="A158" s="11">
        <v>15.6</v>
      </c>
      <c r="B158" s="4">
        <f t="shared" si="15"/>
        <v>0.28000000000000008</v>
      </c>
      <c r="C158" s="4">
        <f t="shared" si="16"/>
        <v>1.7876987382551952E-2</v>
      </c>
      <c r="D158" s="4">
        <f t="shared" si="17"/>
        <v>0</v>
      </c>
      <c r="E158" s="4">
        <f t="shared" si="18"/>
        <v>0.99993227585038036</v>
      </c>
      <c r="F158" s="15">
        <f t="shared" si="19"/>
        <v>0.66697681085847449</v>
      </c>
      <c r="G158" s="4">
        <f t="shared" si="20"/>
        <v>1</v>
      </c>
      <c r="H158" s="12">
        <f t="shared" si="21"/>
        <v>0.33333333333333331</v>
      </c>
    </row>
    <row r="159" spans="1:8" x14ac:dyDescent="0.35">
      <c r="A159" s="11">
        <v>15.7</v>
      </c>
      <c r="B159" s="4">
        <f t="shared" si="15"/>
        <v>0.26000000000000012</v>
      </c>
      <c r="C159" s="4">
        <f t="shared" si="16"/>
        <v>1.5882845496498623E-2</v>
      </c>
      <c r="D159" s="4">
        <f t="shared" si="17"/>
        <v>0</v>
      </c>
      <c r="E159" s="4">
        <f t="shared" si="18"/>
        <v>0.99993872026038333</v>
      </c>
      <c r="F159" s="15">
        <f t="shared" si="19"/>
        <v>0.65193364089734551</v>
      </c>
      <c r="G159" s="4">
        <f t="shared" si="20"/>
        <v>1</v>
      </c>
      <c r="H159" s="12">
        <f t="shared" si="21"/>
        <v>0.33333333333333331</v>
      </c>
    </row>
    <row r="160" spans="1:8" x14ac:dyDescent="0.35">
      <c r="A160" s="11">
        <v>15.8</v>
      </c>
      <c r="B160" s="4">
        <f t="shared" si="15"/>
        <v>0.23999999999999985</v>
      </c>
      <c r="C160" s="4">
        <f t="shared" si="16"/>
        <v>1.413276258179183E-2</v>
      </c>
      <c r="D160" s="4">
        <f t="shared" si="17"/>
        <v>0</v>
      </c>
      <c r="E160" s="4">
        <f t="shared" si="18"/>
        <v>0.99994455147527717</v>
      </c>
      <c r="F160" s="15">
        <f t="shared" si="19"/>
        <v>0.63683161437174307</v>
      </c>
      <c r="G160" s="4">
        <f t="shared" si="20"/>
        <v>1</v>
      </c>
      <c r="H160" s="12">
        <f t="shared" si="21"/>
        <v>0.33333333333333331</v>
      </c>
    </row>
    <row r="161" spans="1:8" x14ac:dyDescent="0.35">
      <c r="A161" s="11">
        <v>15.9</v>
      </c>
      <c r="B161" s="4">
        <f t="shared" si="15"/>
        <v>0.21999999999999992</v>
      </c>
      <c r="C161" s="4">
        <f t="shared" si="16"/>
        <v>1.2594551999530714E-2</v>
      </c>
      <c r="D161" s="4">
        <f t="shared" si="17"/>
        <v>0</v>
      </c>
      <c r="E161" s="4">
        <f t="shared" si="18"/>
        <v>0.99994982783531616</v>
      </c>
      <c r="F161" s="15">
        <f t="shared" si="19"/>
        <v>0.62169074774719313</v>
      </c>
      <c r="G161" s="4">
        <f t="shared" si="20"/>
        <v>1</v>
      </c>
      <c r="H161" s="12">
        <f t="shared" si="21"/>
        <v>0.33333333333333331</v>
      </c>
    </row>
    <row r="162" spans="1:8" x14ac:dyDescent="0.35">
      <c r="A162" s="11">
        <v>16</v>
      </c>
      <c r="B162" s="4">
        <f t="shared" si="15"/>
        <v>0.2</v>
      </c>
      <c r="C162" s="4">
        <f t="shared" si="16"/>
        <v>1.1240516628798644E-2</v>
      </c>
      <c r="D162" s="4">
        <f t="shared" si="17"/>
        <v>0</v>
      </c>
      <c r="E162" s="4">
        <f t="shared" si="18"/>
        <v>0.99995460213129761</v>
      </c>
      <c r="F162" s="15">
        <f t="shared" si="19"/>
        <v>0.60653065971263342</v>
      </c>
      <c r="G162" s="4">
        <f t="shared" si="20"/>
        <v>1</v>
      </c>
      <c r="H162" s="12">
        <f t="shared" si="21"/>
        <v>0.33333333333333331</v>
      </c>
    </row>
    <row r="163" spans="1:8" x14ac:dyDescent="0.35">
      <c r="A163" s="11">
        <v>16.100000000000001</v>
      </c>
      <c r="B163" s="4">
        <f t="shared" si="15"/>
        <v>0.17999999999999972</v>
      </c>
      <c r="C163" s="4">
        <f t="shared" si="16"/>
        <v>1.0046801094269931E-2</v>
      </c>
      <c r="D163" s="4">
        <f t="shared" si="17"/>
        <v>0</v>
      </c>
      <c r="E163" s="4">
        <f t="shared" si="18"/>
        <v>0.99995892213223525</v>
      </c>
      <c r="F163" s="15">
        <f t="shared" si="19"/>
        <v>0.59137053219698088</v>
      </c>
      <c r="G163" s="4">
        <f t="shared" si="20"/>
        <v>1</v>
      </c>
      <c r="H163" s="12">
        <f t="shared" si="21"/>
        <v>0.33333333333333331</v>
      </c>
    </row>
    <row r="164" spans="1:8" x14ac:dyDescent="0.35">
      <c r="A164" s="11">
        <v>16.2</v>
      </c>
      <c r="B164" s="4">
        <f t="shared" si="15"/>
        <v>0.16000000000000014</v>
      </c>
      <c r="C164" s="4">
        <f t="shared" si="16"/>
        <v>8.992837637916468E-3</v>
      </c>
      <c r="D164" s="4">
        <f t="shared" si="17"/>
        <v>0</v>
      </c>
      <c r="E164" s="4">
        <f t="shared" si="18"/>
        <v>0.99996283106289707</v>
      </c>
      <c r="F164" s="15">
        <f t="shared" si="19"/>
        <v>0.5762290736718001</v>
      </c>
      <c r="G164" s="4">
        <f t="shared" si="20"/>
        <v>1</v>
      </c>
      <c r="H164" s="12">
        <f t="shared" si="21"/>
        <v>0.33333333333333331</v>
      </c>
    </row>
    <row r="165" spans="1:8" x14ac:dyDescent="0.35">
      <c r="A165" s="11">
        <v>16.3</v>
      </c>
      <c r="B165" s="4">
        <f t="shared" si="15"/>
        <v>0.13999999999999985</v>
      </c>
      <c r="C165" s="4">
        <f t="shared" si="16"/>
        <v>8.0608728553292226E-3</v>
      </c>
      <c r="D165" s="4">
        <f t="shared" si="17"/>
        <v>0</v>
      </c>
      <c r="E165" s="4">
        <f t="shared" si="18"/>
        <v>0.99996636803596128</v>
      </c>
      <c r="F165" s="15">
        <f t="shared" si="19"/>
        <v>0.5611244848201743</v>
      </c>
      <c r="G165" s="4">
        <f t="shared" si="20"/>
        <v>1</v>
      </c>
      <c r="H165" s="12">
        <f t="shared" si="21"/>
        <v>0.33333333333333331</v>
      </c>
    </row>
    <row r="166" spans="1:8" x14ac:dyDescent="0.35">
      <c r="A166" s="11">
        <v>16.399999999999999</v>
      </c>
      <c r="B166" s="4">
        <f t="shared" si="15"/>
        <v>0.12000000000000029</v>
      </c>
      <c r="C166" s="4">
        <f t="shared" si="16"/>
        <v>7.2355639078792878E-3</v>
      </c>
      <c r="D166" s="4">
        <f t="shared" si="17"/>
        <v>0</v>
      </c>
      <c r="E166" s="4">
        <f t="shared" si="18"/>
        <v>0.99996956844309937</v>
      </c>
      <c r="F166" s="15">
        <f t="shared" si="19"/>
        <v>0.54607442663970962</v>
      </c>
      <c r="G166" s="4">
        <f t="shared" si="20"/>
        <v>1</v>
      </c>
      <c r="H166" s="12">
        <f t="shared" si="21"/>
        <v>0.33333333333333331</v>
      </c>
    </row>
    <row r="167" spans="1:8" x14ac:dyDescent="0.35">
      <c r="A167" s="11">
        <v>16.5</v>
      </c>
      <c r="B167" s="4">
        <f t="shared" si="15"/>
        <v>0.1</v>
      </c>
      <c r="C167" s="4">
        <f t="shared" si="16"/>
        <v>6.5036342017956725E-3</v>
      </c>
      <c r="D167" s="4">
        <f t="shared" si="17"/>
        <v>0</v>
      </c>
      <c r="E167" s="4">
        <f t="shared" si="18"/>
        <v>0.99997246430888531</v>
      </c>
      <c r="F167" s="15">
        <f t="shared" si="19"/>
        <v>0.53109599103534522</v>
      </c>
      <c r="G167" s="4">
        <f t="shared" si="20"/>
        <v>1</v>
      </c>
      <c r="H167" s="12">
        <f t="shared" si="21"/>
        <v>0.33333333333333331</v>
      </c>
    </row>
    <row r="168" spans="1:8" x14ac:dyDescent="0.35">
      <c r="A168" s="11">
        <v>16.600000000000001</v>
      </c>
      <c r="B168" s="4">
        <f t="shared" si="15"/>
        <v>7.999999999999971E-2</v>
      </c>
      <c r="C168" s="4">
        <f t="shared" si="16"/>
        <v>5.8535798275806458E-3</v>
      </c>
      <c r="D168" s="4">
        <f t="shared" si="17"/>
        <v>0</v>
      </c>
      <c r="E168" s="4">
        <f t="shared" si="18"/>
        <v>0.99997508461106066</v>
      </c>
      <c r="F168" s="15">
        <f t="shared" si="19"/>
        <v>0.5162056739454961</v>
      </c>
      <c r="G168" s="4">
        <f t="shared" si="20"/>
        <v>1</v>
      </c>
      <c r="H168" s="12">
        <f t="shared" si="21"/>
        <v>0.33333333333333331</v>
      </c>
    </row>
    <row r="169" spans="1:8" x14ac:dyDescent="0.35">
      <c r="A169" s="11">
        <v>16.7</v>
      </c>
      <c r="B169" s="4">
        <f t="shared" si="15"/>
        <v>6.0000000000000143E-2</v>
      </c>
      <c r="C169" s="4">
        <f t="shared" si="16"/>
        <v>5.2754192435996864E-3</v>
      </c>
      <c r="D169" s="4">
        <f t="shared" si="17"/>
        <v>0</v>
      </c>
      <c r="E169" s="4">
        <f t="shared" si="18"/>
        <v>0.99997745557034956</v>
      </c>
      <c r="F169" s="15">
        <f t="shared" si="19"/>
        <v>0.50141935103294055</v>
      </c>
      <c r="G169" s="4">
        <f t="shared" si="20"/>
        <v>1</v>
      </c>
      <c r="H169" s="12">
        <f t="shared" si="21"/>
        <v>0.33333333333333331</v>
      </c>
    </row>
    <row r="170" spans="1:8" x14ac:dyDescent="0.35">
      <c r="A170" s="11">
        <v>16.8</v>
      </c>
      <c r="B170" s="4">
        <f t="shared" si="15"/>
        <v>3.9999999999999855E-2</v>
      </c>
      <c r="C170" s="4">
        <f t="shared" si="16"/>
        <v>4.7604797522440654E-3</v>
      </c>
      <c r="D170" s="4">
        <f t="shared" si="17"/>
        <v>0</v>
      </c>
      <c r="E170" s="4">
        <f t="shared" si="18"/>
        <v>0.99997960091272009</v>
      </c>
      <c r="F170" s="15">
        <f t="shared" si="19"/>
        <v>0.48675225595997157</v>
      </c>
      <c r="G170" s="4">
        <f t="shared" si="20"/>
        <v>1</v>
      </c>
      <c r="H170" s="12">
        <f t="shared" si="21"/>
        <v>0.33333333333333331</v>
      </c>
    </row>
    <row r="171" spans="1:8" x14ac:dyDescent="0.35">
      <c r="A171" s="11">
        <v>16.899999999999999</v>
      </c>
      <c r="B171" s="4">
        <f t="shared" si="15"/>
        <v>2.0000000000000285E-2</v>
      </c>
      <c r="C171" s="4">
        <f t="shared" si="16"/>
        <v>4.3012152543698392E-3</v>
      </c>
      <c r="D171" s="4">
        <f t="shared" si="17"/>
        <v>0</v>
      </c>
      <c r="E171" s="4">
        <f t="shared" si="18"/>
        <v>0.99998154210670442</v>
      </c>
      <c r="F171" s="15">
        <f t="shared" si="19"/>
        <v>0.47221896125565399</v>
      </c>
      <c r="G171" s="4">
        <f t="shared" si="20"/>
        <v>1</v>
      </c>
      <c r="H171" s="12">
        <f t="shared" si="21"/>
        <v>0.33333333333333331</v>
      </c>
    </row>
    <row r="172" spans="1:8" x14ac:dyDescent="0.35">
      <c r="A172" s="11">
        <v>17</v>
      </c>
      <c r="B172" s="4">
        <f t="shared" si="15"/>
        <v>0</v>
      </c>
      <c r="C172" s="4">
        <f t="shared" si="16"/>
        <v>3.8910505836575876E-3</v>
      </c>
      <c r="D172" s="4">
        <f t="shared" si="17"/>
        <v>0</v>
      </c>
      <c r="E172" s="4">
        <f t="shared" si="18"/>
        <v>0.99998329857815205</v>
      </c>
      <c r="F172" s="15">
        <f t="shared" si="19"/>
        <v>0.45783336177161427</v>
      </c>
      <c r="G172" s="4">
        <f t="shared" si="20"/>
        <v>1</v>
      </c>
      <c r="H172" s="12">
        <f t="shared" si="21"/>
        <v>0.33333333333333331</v>
      </c>
    </row>
    <row r="173" spans="1:8" x14ac:dyDescent="0.35">
      <c r="A173" s="11">
        <v>17.100000000000001</v>
      </c>
      <c r="B173" s="4">
        <f t="shared" si="15"/>
        <v>0</v>
      </c>
      <c r="C173" s="4">
        <f t="shared" si="16"/>
        <v>3.5242484268647322E-3</v>
      </c>
      <c r="D173" s="4">
        <f t="shared" si="17"/>
        <v>0</v>
      </c>
      <c r="E173" s="4">
        <f t="shared" si="18"/>
        <v>0.99998488790455897</v>
      </c>
      <c r="F173" s="15">
        <f t="shared" si="19"/>
        <v>0.44360866071177157</v>
      </c>
      <c r="G173" s="4">
        <f t="shared" si="20"/>
        <v>1</v>
      </c>
      <c r="H173" s="12">
        <f t="shared" si="21"/>
        <v>0.33333333333333331</v>
      </c>
    </row>
    <row r="174" spans="1:8" x14ac:dyDescent="0.35">
      <c r="A174" s="11">
        <v>17.2</v>
      </c>
      <c r="B174" s="4">
        <f t="shared" si="15"/>
        <v>0</v>
      </c>
      <c r="C174" s="4">
        <f t="shared" si="16"/>
        <v>3.195795440096144E-3</v>
      </c>
      <c r="D174" s="4">
        <f t="shared" si="17"/>
        <v>0</v>
      </c>
      <c r="E174" s="4">
        <f t="shared" si="18"/>
        <v>0.99998632599091541</v>
      </c>
      <c r="F174" s="15">
        <f t="shared" si="19"/>
        <v>0.42955735821073926</v>
      </c>
      <c r="G174" s="4">
        <f t="shared" si="20"/>
        <v>1</v>
      </c>
      <c r="H174" s="12">
        <f t="shared" si="21"/>
        <v>0.33333333333333331</v>
      </c>
    </row>
    <row r="175" spans="1:8" x14ac:dyDescent="0.35">
      <c r="A175" s="11">
        <v>17.3</v>
      </c>
      <c r="B175" s="4">
        <f t="shared" si="15"/>
        <v>0</v>
      </c>
      <c r="C175" s="4">
        <f t="shared" si="16"/>
        <v>2.9013046870020273E-3</v>
      </c>
      <c r="D175" s="4">
        <f t="shared" si="17"/>
        <v>0</v>
      </c>
      <c r="E175" s="4">
        <f t="shared" si="18"/>
        <v>0.9999876272288255</v>
      </c>
      <c r="F175" s="15">
        <f t="shared" si="19"/>
        <v>0.41569124242542715</v>
      </c>
      <c r="G175" s="4">
        <f t="shared" si="20"/>
        <v>1</v>
      </c>
      <c r="H175" s="12">
        <f t="shared" si="21"/>
        <v>0.33333333333333331</v>
      </c>
    </row>
    <row r="176" spans="1:8" x14ac:dyDescent="0.35">
      <c r="A176" s="11">
        <v>17.399999999999999</v>
      </c>
      <c r="B176" s="4">
        <f t="shared" si="15"/>
        <v>0</v>
      </c>
      <c r="C176" s="4">
        <f t="shared" si="16"/>
        <v>2.6369319635966186E-3</v>
      </c>
      <c r="D176" s="4">
        <f t="shared" si="17"/>
        <v>0</v>
      </c>
      <c r="E176" s="4">
        <f t="shared" si="18"/>
        <v>0.999988804640495</v>
      </c>
      <c r="F176" s="15">
        <f t="shared" si="19"/>
        <v>0.40202138309465507</v>
      </c>
      <c r="G176" s="4">
        <f t="shared" si="20"/>
        <v>1</v>
      </c>
      <c r="H176" s="12">
        <f t="shared" si="21"/>
        <v>0.33333333333333331</v>
      </c>
    </row>
    <row r="177" spans="1:8" x14ac:dyDescent="0.35">
      <c r="A177" s="11">
        <v>17.5</v>
      </c>
      <c r="B177" s="4">
        <f t="shared" si="15"/>
        <v>0</v>
      </c>
      <c r="C177" s="4">
        <f t="shared" si="16"/>
        <v>2.3993039467033422E-3</v>
      </c>
      <c r="D177" s="4">
        <f t="shared" si="17"/>
        <v>0</v>
      </c>
      <c r="E177" s="4">
        <f t="shared" si="18"/>
        <v>0.99998987000901918</v>
      </c>
      <c r="F177" s="15">
        <f t="shared" si="19"/>
        <v>0.38855812751236413</v>
      </c>
      <c r="G177" s="4">
        <f t="shared" si="20"/>
        <v>1</v>
      </c>
      <c r="H177" s="12">
        <f t="shared" si="21"/>
        <v>0.33333333333333331</v>
      </c>
    </row>
    <row r="178" spans="1:8" x14ac:dyDescent="0.35">
      <c r="A178" s="11">
        <v>17.600000000000001</v>
      </c>
      <c r="B178" s="4">
        <f t="shared" si="15"/>
        <v>0</v>
      </c>
      <c r="C178" s="4">
        <f t="shared" si="16"/>
        <v>2.185456418354E-3</v>
      </c>
      <c r="D178" s="4">
        <f t="shared" si="17"/>
        <v>0</v>
      </c>
      <c r="E178" s="4">
        <f t="shared" si="18"/>
        <v>0.99999083399628019</v>
      </c>
      <c r="F178" s="15">
        <f t="shared" si="19"/>
        <v>0.37531109885139935</v>
      </c>
      <c r="G178" s="4">
        <f t="shared" si="20"/>
        <v>1</v>
      </c>
      <c r="H178" s="12">
        <f t="shared" si="21"/>
        <v>0.33333333333333331</v>
      </c>
    </row>
    <row r="179" spans="1:8" x14ac:dyDescent="0.35">
      <c r="A179" s="11">
        <v>17.7</v>
      </c>
      <c r="B179" s="4">
        <f t="shared" si="15"/>
        <v>0</v>
      </c>
      <c r="C179" s="4">
        <f t="shared" si="16"/>
        <v>1.9927810851812066E-3</v>
      </c>
      <c r="D179" s="4">
        <f t="shared" si="17"/>
        <v>0</v>
      </c>
      <c r="E179" s="4">
        <f t="shared" si="18"/>
        <v>0.99999170624962608</v>
      </c>
      <c r="F179" s="15">
        <f t="shared" si="19"/>
        <v>0.36228919676675575</v>
      </c>
      <c r="G179" s="4">
        <f t="shared" si="20"/>
        <v>1</v>
      </c>
      <c r="H179" s="12">
        <f t="shared" si="21"/>
        <v>0.33333333333333331</v>
      </c>
    </row>
    <row r="180" spans="1:8" x14ac:dyDescent="0.35">
      <c r="A180" s="11">
        <v>17.8</v>
      </c>
      <c r="B180" s="4">
        <f t="shared" si="15"/>
        <v>0</v>
      </c>
      <c r="C180" s="4">
        <f t="shared" si="16"/>
        <v>1.8189797372572293E-3</v>
      </c>
      <c r="D180" s="4">
        <f t="shared" si="17"/>
        <v>0</v>
      </c>
      <c r="E180" s="4">
        <f t="shared" si="18"/>
        <v>0.99999249549840286</v>
      </c>
      <c r="F180" s="15">
        <f t="shared" si="19"/>
        <v>0.34950060019975637</v>
      </c>
      <c r="G180" s="4">
        <f t="shared" si="20"/>
        <v>1</v>
      </c>
      <c r="H180" s="12">
        <f t="shared" si="21"/>
        <v>0.33333333333333331</v>
      </c>
    </row>
    <row r="181" spans="1:8" x14ac:dyDescent="0.35">
      <c r="A181" s="11">
        <v>17.899999999999999</v>
      </c>
      <c r="B181" s="4">
        <f t="shared" si="15"/>
        <v>0</v>
      </c>
      <c r="C181" s="4">
        <f t="shared" si="16"/>
        <v>1.6620246812600549E-3</v>
      </c>
      <c r="D181" s="4">
        <f t="shared" si="17"/>
        <v>0</v>
      </c>
      <c r="E181" s="4">
        <f t="shared" si="18"/>
        <v>0.99999320964130201</v>
      </c>
      <c r="F181" s="15">
        <f t="shared" si="19"/>
        <v>0.33695277229782539</v>
      </c>
      <c r="G181" s="4">
        <f t="shared" si="20"/>
        <v>1</v>
      </c>
      <c r="H181" s="12">
        <f t="shared" si="21"/>
        <v>0.33333333333333331</v>
      </c>
    </row>
    <row r="182" spans="1:8" x14ac:dyDescent="0.35">
      <c r="A182" s="11">
        <v>18</v>
      </c>
      <c r="B182" s="4">
        <f t="shared" si="15"/>
        <v>0</v>
      </c>
      <c r="C182" s="4">
        <f t="shared" si="16"/>
        <v>1.5201245436999506E-3</v>
      </c>
      <c r="D182" s="4">
        <f t="shared" si="17"/>
        <v>0</v>
      </c>
      <c r="E182" s="4">
        <f t="shared" si="18"/>
        <v>0.99999385582539779</v>
      </c>
      <c r="F182" s="15">
        <f t="shared" si="19"/>
        <v>0.32465246735834974</v>
      </c>
      <c r="G182" s="4">
        <f t="shared" si="20"/>
        <v>1</v>
      </c>
      <c r="H182" s="12">
        <f t="shared" si="21"/>
        <v>0.33333333333333331</v>
      </c>
    </row>
    <row r="183" spans="1:8" x14ac:dyDescent="0.35">
      <c r="A183" s="11">
        <v>18.100000000000001</v>
      </c>
      <c r="B183" s="4">
        <f t="shared" si="15"/>
        <v>0</v>
      </c>
      <c r="C183" s="4">
        <f t="shared" si="16"/>
        <v>1.3916946758292354E-3</v>
      </c>
      <c r="D183" s="4">
        <f t="shared" si="17"/>
        <v>0</v>
      </c>
      <c r="E183" s="4">
        <f t="shared" si="18"/>
        <v>0.99999444051766651</v>
      </c>
      <c r="F183" s="15">
        <f t="shared" si="19"/>
        <v>0.31260573969965522</v>
      </c>
      <c r="G183" s="4">
        <f t="shared" si="20"/>
        <v>1</v>
      </c>
      <c r="H183" s="12">
        <f t="shared" si="21"/>
        <v>0.33333333333333331</v>
      </c>
    </row>
    <row r="184" spans="1:8" x14ac:dyDescent="0.35">
      <c r="A184" s="11">
        <v>18.2</v>
      </c>
      <c r="B184" s="4">
        <f t="shared" si="15"/>
        <v>0</v>
      </c>
      <c r="C184" s="4">
        <f t="shared" si="16"/>
        <v>1.2753315066968221E-3</v>
      </c>
      <c r="D184" s="4">
        <f t="shared" si="17"/>
        <v>0</v>
      </c>
      <c r="E184" s="4">
        <f t="shared" si="18"/>
        <v>0.99999496956969813</v>
      </c>
      <c r="F184" s="15">
        <f t="shared" si="19"/>
        <v>0.30081795435727565</v>
      </c>
      <c r="G184" s="4">
        <f t="shared" si="20"/>
        <v>1</v>
      </c>
      <c r="H184" s="12">
        <f t="shared" si="21"/>
        <v>0.33333333333333331</v>
      </c>
    </row>
    <row r="185" spans="1:8" x14ac:dyDescent="0.35">
      <c r="A185" s="11">
        <v>18.3</v>
      </c>
      <c r="B185" s="4">
        <f t="shared" si="15"/>
        <v>0</v>
      </c>
      <c r="C185" s="4">
        <f t="shared" si="16"/>
        <v>1.1697902879093734E-3</v>
      </c>
      <c r="D185" s="4">
        <f t="shared" si="17"/>
        <v>0</v>
      </c>
      <c r="E185" s="4">
        <f t="shared" si="18"/>
        <v>0.99999544827625519</v>
      </c>
      <c r="F185" s="15">
        <f t="shared" si="19"/>
        <v>0.28929379949956158</v>
      </c>
      <c r="G185" s="4">
        <f t="shared" si="20"/>
        <v>1</v>
      </c>
      <c r="H185" s="12">
        <f t="shared" si="21"/>
        <v>0.33333333333333331</v>
      </c>
    </row>
    <row r="186" spans="1:8" x14ac:dyDescent="0.35">
      <c r="A186" s="11">
        <v>18.399999999999999</v>
      </c>
      <c r="B186" s="4">
        <f t="shared" si="15"/>
        <v>0</v>
      </c>
      <c r="C186" s="4">
        <f t="shared" si="16"/>
        <v>1.0739657558160652E-3</v>
      </c>
      <c r="D186" s="4">
        <f t="shared" si="17"/>
        <v>0</v>
      </c>
      <c r="E186" s="4">
        <f t="shared" si="18"/>
        <v>0.99999588142825502</v>
      </c>
      <c r="F186" s="15">
        <f t="shared" si="19"/>
        <v>0.2780373004531943</v>
      </c>
      <c r="G186" s="4">
        <f t="shared" si="20"/>
        <v>1</v>
      </c>
      <c r="H186" s="12">
        <f t="shared" si="21"/>
        <v>0.33333333333333331</v>
      </c>
    </row>
    <row r="187" spans="1:8" x14ac:dyDescent="0.35">
      <c r="A187" s="11">
        <v>18.5</v>
      </c>
      <c r="B187" s="4">
        <f t="shared" si="15"/>
        <v>0</v>
      </c>
      <c r="C187" s="4">
        <f t="shared" si="16"/>
        <v>9.8687530639816889E-4</v>
      </c>
      <c r="D187" s="4">
        <f t="shared" si="17"/>
        <v>0</v>
      </c>
      <c r="E187" s="4">
        <f t="shared" si="18"/>
        <v>0.99999627336071584</v>
      </c>
      <c r="F187" s="15">
        <f t="shared" si="19"/>
        <v>0.26705183522634335</v>
      </c>
      <c r="G187" s="4">
        <f t="shared" si="20"/>
        <v>1</v>
      </c>
      <c r="H187" s="12">
        <f t="shared" si="21"/>
        <v>0.33333333333333331</v>
      </c>
    </row>
    <row r="188" spans="1:8" x14ac:dyDescent="0.35">
      <c r="A188" s="11">
        <v>18.600000000000001</v>
      </c>
      <c r="B188" s="4">
        <f t="shared" si="15"/>
        <v>0</v>
      </c>
      <c r="C188" s="4">
        <f t="shared" si="16"/>
        <v>9.0764433709945662E-4</v>
      </c>
      <c r="D188" s="4">
        <f t="shared" si="17"/>
        <v>0</v>
      </c>
      <c r="E188" s="4">
        <f t="shared" si="18"/>
        <v>0.99999662799613631</v>
      </c>
      <c r="F188" s="15">
        <f t="shared" si="19"/>
        <v>0.25634015141507349</v>
      </c>
      <c r="G188" s="4">
        <f t="shared" si="20"/>
        <v>1</v>
      </c>
      <c r="H188" s="12">
        <f t="shared" si="21"/>
        <v>0.33333333333333331</v>
      </c>
    </row>
    <row r="189" spans="1:8" x14ac:dyDescent="0.35">
      <c r="A189" s="11">
        <v>18.7</v>
      </c>
      <c r="B189" s="4">
        <f t="shared" si="15"/>
        <v>0</v>
      </c>
      <c r="C189" s="4">
        <f t="shared" si="16"/>
        <v>8.3549345984374075E-4</v>
      </c>
      <c r="D189" s="4">
        <f t="shared" si="17"/>
        <v>0</v>
      </c>
      <c r="E189" s="4">
        <f t="shared" si="18"/>
        <v>0.99999694888375135</v>
      </c>
      <c r="F189" s="15">
        <f t="shared" si="19"/>
        <v>0.24590438437706771</v>
      </c>
      <c r="G189" s="4">
        <f t="shared" si="20"/>
        <v>1</v>
      </c>
      <c r="H189" s="12">
        <f t="shared" si="21"/>
        <v>0.33333333333333331</v>
      </c>
    </row>
    <row r="190" spans="1:8" x14ac:dyDescent="0.35">
      <c r="A190" s="11">
        <v>18.8</v>
      </c>
      <c r="B190" s="4">
        <f t="shared" si="15"/>
        <v>0</v>
      </c>
      <c r="C190" s="4">
        <f t="shared" si="16"/>
        <v>7.6972733195251029E-4</v>
      </c>
      <c r="D190" s="4">
        <f t="shared" si="17"/>
        <v>0</v>
      </c>
      <c r="E190" s="4">
        <f t="shared" si="18"/>
        <v>0.99999723923504968</v>
      </c>
      <c r="F190" s="15">
        <f t="shared" si="19"/>
        <v>0.23574607655586347</v>
      </c>
      <c r="G190" s="4">
        <f t="shared" si="20"/>
        <v>1</v>
      </c>
      <c r="H190" s="12">
        <f t="shared" si="21"/>
        <v>0.33333333333333331</v>
      </c>
    </row>
    <row r="191" spans="1:8" x14ac:dyDescent="0.35">
      <c r="A191" s="11">
        <v>18.899999999999999</v>
      </c>
      <c r="B191" s="4">
        <f t="shared" si="15"/>
        <v>0</v>
      </c>
      <c r="C191" s="4">
        <f t="shared" si="16"/>
        <v>7.0972488777469275E-4</v>
      </c>
      <c r="D191" s="4">
        <f t="shared" si="17"/>
        <v>0</v>
      </c>
      <c r="E191" s="4">
        <f t="shared" si="18"/>
        <v>0.9999975019559143</v>
      </c>
      <c r="F191" s="15">
        <f t="shared" si="19"/>
        <v>0.22586619783851461</v>
      </c>
      <c r="G191" s="4">
        <f t="shared" si="20"/>
        <v>1</v>
      </c>
      <c r="H191" s="12">
        <f t="shared" si="21"/>
        <v>0.33333333333333331</v>
      </c>
    </row>
    <row r="192" spans="1:8" x14ac:dyDescent="0.35">
      <c r="A192" s="11">
        <v>19</v>
      </c>
      <c r="B192" s="4">
        <f t="shared" si="15"/>
        <v>0</v>
      </c>
      <c r="C192" s="4">
        <f t="shared" si="16"/>
        <v>6.5493078456103004E-4</v>
      </c>
      <c r="D192" s="4">
        <f t="shared" si="17"/>
        <v>0</v>
      </c>
      <c r="E192" s="4">
        <f t="shared" si="18"/>
        <v>0.99999773967570205</v>
      </c>
      <c r="F192" s="15">
        <f t="shared" si="19"/>
        <v>0.21626516682988731</v>
      </c>
      <c r="G192" s="4">
        <f t="shared" si="20"/>
        <v>1</v>
      </c>
      <c r="H192" s="12">
        <f t="shared" si="21"/>
        <v>0.33333333333333331</v>
      </c>
    </row>
    <row r="193" spans="1:8" x14ac:dyDescent="0.35">
      <c r="A193" s="11">
        <v>19.100000000000001</v>
      </c>
      <c r="B193" s="4">
        <f t="shared" si="15"/>
        <v>0</v>
      </c>
      <c r="C193" s="4">
        <f t="shared" si="16"/>
        <v>6.0484790228903086E-4</v>
      </c>
      <c r="D193" s="4">
        <f t="shared" si="17"/>
        <v>0</v>
      </c>
      <c r="E193" s="4">
        <f t="shared" si="18"/>
        <v>0.99999795477355857</v>
      </c>
      <c r="F193" s="15">
        <f t="shared" si="19"/>
        <v>0.20694287292767749</v>
      </c>
      <c r="G193" s="4">
        <f t="shared" si="20"/>
        <v>1</v>
      </c>
      <c r="H193" s="12">
        <f t="shared" si="21"/>
        <v>0.33333333333333331</v>
      </c>
    </row>
    <row r="194" spans="1:8" x14ac:dyDescent="0.35">
      <c r="A194" s="11">
        <v>19.2</v>
      </c>
      <c r="B194" s="4">
        <f t="shared" ref="B194:B202" si="22">IF(AND((A194&gt;=$K$3),(A194&lt;=$K$4)),1,IF(AND((A194&gt;$K$2),(A194&lt;$K$3)),((A194-$K$2)/($K$3-$K$2)),IF(AND((A194&gt;$K$4),(A194&lt;$K$5)),((A194-$K$5)/($K$4-$K$5)),0)))</f>
        <v>0</v>
      </c>
      <c r="C194" s="4">
        <f t="shared" ref="C194:C202" si="23">1/(1+ABS((A194-$K$10)/$K$8)^(2*$K$9))</f>
        <v>5.590307594696822E-4</v>
      </c>
      <c r="D194" s="4">
        <f t="shared" ref="D194:D202" si="24">IF(OR((A194&lt;=$K$13),(A194&gt;=$K$15)),0,IF(A194=$K$14,1,IF(AND((A194&gt;$K$13),(A194&lt;$K$14)),((A194-$K$13)/($K$14-$K$13)),((A194-$K$15)/($K$14-$K$15)))))</f>
        <v>0</v>
      </c>
      <c r="E194" s="4">
        <f t="shared" ref="E194:E202" si="25">1/(1+EXP(-$K$18*(A194-$K$19)))</f>
        <v>0.99999814940222709</v>
      </c>
      <c r="F194" s="15">
        <f t="shared" ref="F194:F202" si="26">EXP(-(((A194-$K$22)^2)/(2*$K$23^2)))</f>
        <v>0.19789869908361474</v>
      </c>
      <c r="G194" s="4">
        <f t="shared" ref="G194:G202" si="27">IF(A194&lt;=$K$26,0,IF(AND(A194&gt;=$K$26,A194&lt;=$K$28),2*(((A194-$K$26)/($K$27-$K$26))^2),IF(AND(A194&gt;=$K$28,A194&lt;=$K$27),1-2*((($K$27-A194)/($K$27-$K$26))^2),1)))</f>
        <v>1</v>
      </c>
      <c r="H194" s="12">
        <f t="shared" si="21"/>
        <v>0.33333333333333331</v>
      </c>
    </row>
    <row r="195" spans="1:8" x14ac:dyDescent="0.35">
      <c r="A195" s="11">
        <v>19.3</v>
      </c>
      <c r="B195" s="4">
        <f t="shared" si="22"/>
        <v>0</v>
      </c>
      <c r="C195" s="4">
        <f t="shared" si="23"/>
        <v>5.1707972603302909E-4</v>
      </c>
      <c r="D195" s="4">
        <f t="shared" si="24"/>
        <v>0</v>
      </c>
      <c r="E195" s="4">
        <f t="shared" si="25"/>
        <v>0.99999832550959444</v>
      </c>
      <c r="F195" s="15">
        <f t="shared" si="26"/>
        <v>0.18913154513822547</v>
      </c>
      <c r="G195" s="4">
        <f t="shared" si="27"/>
        <v>1</v>
      </c>
      <c r="H195" s="12">
        <f t="shared" ref="H195:H202" si="28">MAX(MIN($N$6,$N$7)*F195,MIN($N$8,$N$9)*G195)</f>
        <v>0.33333333333333331</v>
      </c>
    </row>
    <row r="196" spans="1:8" x14ac:dyDescent="0.35">
      <c r="A196" s="11">
        <v>19.399999999999999</v>
      </c>
      <c r="B196" s="4">
        <f t="shared" si="22"/>
        <v>0</v>
      </c>
      <c r="C196" s="4">
        <f t="shared" si="23"/>
        <v>4.7863593069161122E-4</v>
      </c>
      <c r="D196" s="4">
        <f t="shared" si="24"/>
        <v>0</v>
      </c>
      <c r="E196" s="4">
        <f t="shared" si="25"/>
        <v>0.99999848485818343</v>
      </c>
      <c r="F196" s="15">
        <f t="shared" si="26"/>
        <v>0.18063985161889409</v>
      </c>
      <c r="G196" s="4">
        <f t="shared" si="27"/>
        <v>1</v>
      </c>
      <c r="H196" s="12">
        <f t="shared" si="28"/>
        <v>0.33333333333333331</v>
      </c>
    </row>
    <row r="197" spans="1:8" x14ac:dyDescent="0.35">
      <c r="A197" s="11">
        <v>19.5</v>
      </c>
      <c r="B197" s="4">
        <f t="shared" si="22"/>
        <v>0</v>
      </c>
      <c r="C197" s="4">
        <f t="shared" si="23"/>
        <v>4.4337677413629456E-4</v>
      </c>
      <c r="D197" s="4">
        <f t="shared" si="24"/>
        <v>0</v>
      </c>
      <c r="E197" s="4">
        <f t="shared" si="25"/>
        <v>0.99999862904279302</v>
      </c>
      <c r="F197" s="15">
        <f t="shared" si="26"/>
        <v>0.17242162389375282</v>
      </c>
      <c r="G197" s="4">
        <f t="shared" si="27"/>
        <v>1</v>
      </c>
      <c r="H197" s="12">
        <f t="shared" si="28"/>
        <v>0.33333333333333331</v>
      </c>
    </row>
    <row r="198" spans="1:8" x14ac:dyDescent="0.35">
      <c r="A198" s="11">
        <v>19.600000000000001</v>
      </c>
      <c r="B198" s="4">
        <f t="shared" si="22"/>
        <v>0</v>
      </c>
      <c r="C198" s="4">
        <f t="shared" si="23"/>
        <v>4.1101197138081365E-4</v>
      </c>
      <c r="D198" s="4">
        <f t="shared" si="24"/>
        <v>0</v>
      </c>
      <c r="E198" s="4">
        <f t="shared" si="25"/>
        <v>0.99999875950645889</v>
      </c>
      <c r="F198" s="15">
        <f t="shared" si="26"/>
        <v>0.16447445657715479</v>
      </c>
      <c r="G198" s="4">
        <f t="shared" si="27"/>
        <v>1</v>
      </c>
      <c r="H198" s="12">
        <f t="shared" si="28"/>
        <v>0.33333333333333331</v>
      </c>
    </row>
    <row r="199" spans="1:8" x14ac:dyDescent="0.35">
      <c r="A199" s="11">
        <v>19.7</v>
      </c>
      <c r="B199" s="4">
        <f t="shared" si="22"/>
        <v>0</v>
      </c>
      <c r="C199" s="4">
        <f t="shared" si="23"/>
        <v>3.8128005683647022E-4</v>
      </c>
      <c r="D199" s="4">
        <f t="shared" si="24"/>
        <v>0</v>
      </c>
      <c r="E199" s="4">
        <f t="shared" si="25"/>
        <v>0.99999887755489469</v>
      </c>
      <c r="F199" s="15">
        <f t="shared" si="26"/>
        <v>0.15679555808603976</v>
      </c>
      <c r="G199" s="4">
        <f t="shared" si="27"/>
        <v>1</v>
      </c>
      <c r="H199" s="12">
        <f t="shared" si="28"/>
        <v>0.33333333333333331</v>
      </c>
    </row>
    <row r="200" spans="1:8" x14ac:dyDescent="0.35">
      <c r="A200" s="11">
        <v>19.8</v>
      </c>
      <c r="B200" s="4">
        <f t="shared" si="22"/>
        <v>0</v>
      </c>
      <c r="C200" s="4">
        <f t="shared" si="23"/>
        <v>3.5394529451870216E-4</v>
      </c>
      <c r="D200" s="4">
        <f t="shared" si="24"/>
        <v>0</v>
      </c>
      <c r="E200" s="4">
        <f t="shared" si="25"/>
        <v>0.99999898436956058</v>
      </c>
      <c r="F200" s="15">
        <f t="shared" si="26"/>
        <v>0.14938177525041799</v>
      </c>
      <c r="G200" s="4">
        <f t="shared" si="27"/>
        <v>1</v>
      </c>
      <c r="H200" s="12">
        <f t="shared" si="28"/>
        <v>0.33333333333333331</v>
      </c>
    </row>
    <row r="201" spans="1:8" x14ac:dyDescent="0.35">
      <c r="A201" s="11">
        <v>19.899999999999999</v>
      </c>
      <c r="B201" s="4">
        <f t="shared" si="22"/>
        <v>0</v>
      </c>
      <c r="C201" s="4">
        <f t="shared" si="23"/>
        <v>3.2879494337512198E-4</v>
      </c>
      <c r="D201" s="4">
        <f t="shared" si="24"/>
        <v>0</v>
      </c>
      <c r="E201" s="4">
        <f t="shared" si="25"/>
        <v>0.99999908101948665</v>
      </c>
      <c r="F201" s="15">
        <f t="shared" si="26"/>
        <v>0.14222961788539545</v>
      </c>
      <c r="G201" s="4">
        <f t="shared" si="27"/>
        <v>1</v>
      </c>
      <c r="H201" s="12">
        <f t="shared" si="28"/>
        <v>0.33333333333333331</v>
      </c>
    </row>
    <row r="202" spans="1:8" x14ac:dyDescent="0.35">
      <c r="A202" s="11">
        <v>20</v>
      </c>
      <c r="B202" s="4">
        <f t="shared" si="22"/>
        <v>0</v>
      </c>
      <c r="C202" s="4">
        <f t="shared" si="23"/>
        <v>3.0563683426034454E-4</v>
      </c>
      <c r="D202" s="4">
        <f t="shared" si="24"/>
        <v>0</v>
      </c>
      <c r="E202" s="4">
        <f t="shared" si="25"/>
        <v>0.99999916847197223</v>
      </c>
      <c r="F202" s="15">
        <f t="shared" si="26"/>
        <v>0.1353352832366127</v>
      </c>
      <c r="G202" s="4">
        <f t="shared" si="27"/>
        <v>1</v>
      </c>
      <c r="H202" s="12">
        <f t="shared" si="28"/>
        <v>0.33333333333333331</v>
      </c>
    </row>
  </sheetData>
  <mergeCells count="10">
    <mergeCell ref="M15:N15"/>
    <mergeCell ref="J17:K17"/>
    <mergeCell ref="J21:K21"/>
    <mergeCell ref="J25:K25"/>
    <mergeCell ref="J1:K1"/>
    <mergeCell ref="M1:N1"/>
    <mergeCell ref="M5:N5"/>
    <mergeCell ref="J7:K7"/>
    <mergeCell ref="M11:N11"/>
    <mergeCell ref="J12:K12"/>
  </mergeCells>
  <pageMargins left="0.7" right="0.7" top="0.75" bottom="0.75" header="0.3" footer="0.3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202"/>
  <sheetViews>
    <sheetView zoomScale="70" workbookViewId="0">
      <selection activeCell="AZ31" sqref="AZ31"/>
    </sheetView>
  </sheetViews>
  <sheetFormatPr defaultRowHeight="14.5" x14ac:dyDescent="0.35"/>
  <cols>
    <col min="1" max="1" width="10.453125" bestFit="1" customWidth="1"/>
    <col min="2" max="2" width="12.81640625" customWidth="1"/>
    <col min="3" max="3" width="10" customWidth="1"/>
    <col min="4" max="4" width="13.453125" customWidth="1"/>
    <col min="5" max="5" width="12" customWidth="1"/>
    <col min="6" max="6" width="10.1796875" customWidth="1"/>
    <col min="7" max="7" width="16.08984375" customWidth="1"/>
    <col min="8" max="8" width="13.36328125" bestFit="1" customWidth="1"/>
    <col min="10" max="11" width="14.81640625" customWidth="1"/>
    <col min="12" max="14" width="10.1796875" customWidth="1"/>
    <col min="16" max="22" width="8.81640625" customWidth="1"/>
  </cols>
  <sheetData>
    <row r="1" spans="1:14" x14ac:dyDescent="0.35">
      <c r="A1" s="1" t="s">
        <v>0</v>
      </c>
      <c r="B1" s="3" t="s">
        <v>132</v>
      </c>
      <c r="C1" s="1" t="s">
        <v>133</v>
      </c>
      <c r="D1" s="3" t="s">
        <v>134</v>
      </c>
      <c r="E1" s="3" t="s">
        <v>135</v>
      </c>
      <c r="F1" s="48" t="s">
        <v>136</v>
      </c>
      <c r="G1" s="1" t="s">
        <v>137</v>
      </c>
      <c r="H1" s="1" t="s">
        <v>158</v>
      </c>
      <c r="J1" s="166" t="s">
        <v>139</v>
      </c>
      <c r="K1" s="167"/>
      <c r="M1" s="153" t="s">
        <v>140</v>
      </c>
      <c r="N1" s="153"/>
    </row>
    <row r="2" spans="1:14" x14ac:dyDescent="0.35">
      <c r="A2" s="11">
        <v>0</v>
      </c>
      <c r="B2" s="4">
        <f t="shared" ref="B2:B65" si="0">IF(AND((A2&gt;=$K$3),(A2&lt;=$K$4)),1,IF(AND((A2&gt;$K$2),(A2&lt;$K$3)),((A2-$K$2)/($K$3-$K$2)),IF(AND((A2&gt;$K$4),(A2&lt;$K$5)),((A2-$K$5)/($K$4-$K$5)),0)))</f>
        <v>0</v>
      </c>
      <c r="C2" s="4">
        <f t="shared" ref="C2:C65" si="1">1/(1+ABS((A2-$K$10)/$K$8)^(2*$K$9))</f>
        <v>1.5201245436999506E-3</v>
      </c>
      <c r="D2" s="4">
        <f t="shared" ref="D2:D65" si="2">IF(OR((A2&lt;=$K$13),(A2&gt;=$K$15)),0,IF(A2=$K$14,1,IF(AND((A2&gt;$K$13),(A2&lt;$K$14)),((A2-$K$13)/($K$14-$K$13)),((A2-$K$15)/($K$14-$K$15)))))</f>
        <v>0</v>
      </c>
      <c r="E2" s="4">
        <f t="shared" ref="E2:E65" si="3">1/(1+EXP(-$K$18*(A2-$K$19)))</f>
        <v>2.4726231566347743E-3</v>
      </c>
      <c r="F2" s="15">
        <f t="shared" ref="F2:F65" si="4">EXP(-(((A2-$K$22)^2)/(2*$K$23^2)))</f>
        <v>1.1108996538242306E-2</v>
      </c>
      <c r="G2" s="11">
        <f t="shared" ref="G2:G65" si="5">IF(A2&lt;=$K$26,0,IF(AND(A2&gt;=$K$26,A2&lt;=$K$28),2*(((A2-$K$26)/($K$27-$K$26))^2),IF(AND(A2&gt;=$K$28,A2&lt;=$K$27),1-2*((($K$27-A2)/($K$27-$K$26))^2),1)))</f>
        <v>0</v>
      </c>
      <c r="H2" s="11">
        <f t="shared" ref="H2:H65" si="6">(MIN($N$6,$N$7)*F2 + MIN($N$8,$N$9)*G2) - MIN($N$6,$N$7)*F2 * MIN($N$8,$N$9)*G2</f>
        <v>4.7609985163895594E-3</v>
      </c>
      <c r="J2" s="4" t="s">
        <v>9</v>
      </c>
      <c r="K2" s="4">
        <v>2</v>
      </c>
      <c r="M2" s="11" t="s">
        <v>141</v>
      </c>
      <c r="N2" s="11">
        <v>5</v>
      </c>
    </row>
    <row r="3" spans="1:14" x14ac:dyDescent="0.35">
      <c r="A3" s="11">
        <v>0.1</v>
      </c>
      <c r="B3" s="4">
        <f t="shared" si="0"/>
        <v>0</v>
      </c>
      <c r="C3" s="4">
        <f t="shared" si="1"/>
        <v>1.6620246812600523E-3</v>
      </c>
      <c r="D3" s="4">
        <f t="shared" si="2"/>
        <v>0</v>
      </c>
      <c r="E3" s="4">
        <f t="shared" si="3"/>
        <v>2.7319607630110591E-3</v>
      </c>
      <c r="F3" s="15">
        <f t="shared" si="4"/>
        <v>1.19704699443895E-2</v>
      </c>
      <c r="G3" s="11">
        <f t="shared" si="5"/>
        <v>0</v>
      </c>
      <c r="H3" s="11">
        <f t="shared" si="6"/>
        <v>5.1302014047383566E-3</v>
      </c>
      <c r="J3" s="4" t="s">
        <v>10</v>
      </c>
      <c r="K3" s="4">
        <v>9</v>
      </c>
      <c r="M3" s="11" t="s">
        <v>142</v>
      </c>
      <c r="N3" s="11">
        <v>6</v>
      </c>
    </row>
    <row r="4" spans="1:14" x14ac:dyDescent="0.35">
      <c r="A4" s="11">
        <v>0.2</v>
      </c>
      <c r="B4" s="4">
        <f t="shared" si="0"/>
        <v>0</v>
      </c>
      <c r="C4" s="4">
        <f t="shared" si="1"/>
        <v>1.8189797372572293E-3</v>
      </c>
      <c r="D4" s="4">
        <f t="shared" si="2"/>
        <v>0</v>
      </c>
      <c r="E4" s="4">
        <f t="shared" si="3"/>
        <v>3.0184163247084241E-3</v>
      </c>
      <c r="F4" s="15">
        <f t="shared" si="4"/>
        <v>1.2890689144001471E-2</v>
      </c>
      <c r="G4" s="11">
        <f t="shared" si="5"/>
        <v>0</v>
      </c>
      <c r="H4" s="11">
        <f t="shared" si="6"/>
        <v>5.5245810617149159E-3</v>
      </c>
      <c r="J4" s="4" t="s">
        <v>11</v>
      </c>
      <c r="K4" s="4">
        <v>12</v>
      </c>
    </row>
    <row r="5" spans="1:14" x14ac:dyDescent="0.35">
      <c r="A5" s="11">
        <v>0.3</v>
      </c>
      <c r="B5" s="4">
        <f t="shared" si="0"/>
        <v>0</v>
      </c>
      <c r="C5" s="4">
        <f t="shared" si="1"/>
        <v>1.9927810851812066E-3</v>
      </c>
      <c r="D5" s="4">
        <f t="shared" si="2"/>
        <v>0</v>
      </c>
      <c r="E5" s="4">
        <f t="shared" si="3"/>
        <v>3.3348073074133443E-3</v>
      </c>
      <c r="F5" s="15">
        <f t="shared" si="4"/>
        <v>1.3872976053607142E-2</v>
      </c>
      <c r="G5" s="11">
        <f t="shared" si="5"/>
        <v>0</v>
      </c>
      <c r="H5" s="11">
        <f t="shared" si="6"/>
        <v>5.9455611658316317E-3</v>
      </c>
      <c r="J5" s="4" t="s">
        <v>13</v>
      </c>
      <c r="K5" s="4">
        <v>17</v>
      </c>
      <c r="M5" s="168" t="s">
        <v>143</v>
      </c>
      <c r="N5" s="168"/>
    </row>
    <row r="6" spans="1:14" x14ac:dyDescent="0.35">
      <c r="A6" s="11">
        <v>0.4</v>
      </c>
      <c r="B6" s="4">
        <f t="shared" si="0"/>
        <v>0</v>
      </c>
      <c r="C6" s="4">
        <f t="shared" si="1"/>
        <v>2.1854564183540026E-3</v>
      </c>
      <c r="D6" s="4">
        <f t="shared" si="2"/>
        <v>0</v>
      </c>
      <c r="E6" s="4">
        <f t="shared" si="3"/>
        <v>3.684239899435989E-3</v>
      </c>
      <c r="F6" s="15">
        <f t="shared" si="4"/>
        <v>1.4920786069067842E-2</v>
      </c>
      <c r="G6" s="11">
        <f t="shared" si="5"/>
        <v>0</v>
      </c>
      <c r="H6" s="11">
        <f t="shared" si="6"/>
        <v>6.3946226010290746E-3</v>
      </c>
      <c r="M6" s="12" t="s">
        <v>132</v>
      </c>
      <c r="N6" s="12">
        <f>IF(AND((N2&gt;=$K$3),(N2&lt;=$K$4)),1,IF(AND((N2&gt;$K$2),(N2&lt;$K$3)),((N2-$K$2)/($K$3-$K$2)),IF(AND((N2&gt;$K$4),(N2&lt;$K$5)),((N2-$K$5)/($K$4-$K$5)),0)))</f>
        <v>0.42857142857142855</v>
      </c>
    </row>
    <row r="7" spans="1:14" x14ac:dyDescent="0.35">
      <c r="A7" s="11">
        <v>0.5</v>
      </c>
      <c r="B7" s="4">
        <f t="shared" si="0"/>
        <v>0</v>
      </c>
      <c r="C7" s="4">
        <f t="shared" si="1"/>
        <v>2.3993039467033422E-3</v>
      </c>
      <c r="D7" s="4">
        <f t="shared" si="2"/>
        <v>0</v>
      </c>
      <c r="E7" s="4">
        <f t="shared" si="3"/>
        <v>4.0701377158961277E-3</v>
      </c>
      <c r="F7" s="15">
        <f t="shared" si="4"/>
        <v>1.6037709275350549E-2</v>
      </c>
      <c r="G7" s="11">
        <f t="shared" si="5"/>
        <v>0</v>
      </c>
      <c r="H7" s="11">
        <f t="shared" si="6"/>
        <v>6.8733039751502347E-3</v>
      </c>
      <c r="J7" s="166" t="s">
        <v>144</v>
      </c>
      <c r="K7" s="167"/>
      <c r="M7" s="12" t="s">
        <v>133</v>
      </c>
      <c r="N7" s="12">
        <f>1/(1+ABS((N3-$K$10)/$K$8)^(2*$K$9))</f>
        <v>0.9089976004549426</v>
      </c>
    </row>
    <row r="8" spans="1:14" x14ac:dyDescent="0.35">
      <c r="A8" s="11">
        <v>0.6</v>
      </c>
      <c r="B8" s="4">
        <f t="shared" si="0"/>
        <v>0</v>
      </c>
      <c r="C8" s="4">
        <f t="shared" si="1"/>
        <v>2.6369319635966147E-3</v>
      </c>
      <c r="D8" s="4">
        <f t="shared" si="2"/>
        <v>0</v>
      </c>
      <c r="E8" s="4">
        <f t="shared" si="3"/>
        <v>4.4962731609411782E-3</v>
      </c>
      <c r="F8" s="15">
        <f t="shared" si="4"/>
        <v>1.7227471311635108E-2</v>
      </c>
      <c r="G8" s="11">
        <f t="shared" si="5"/>
        <v>0</v>
      </c>
      <c r="H8" s="11">
        <f t="shared" si="6"/>
        <v>7.38320199070076E-3</v>
      </c>
      <c r="J8" s="4" t="s">
        <v>9</v>
      </c>
      <c r="K8" s="4">
        <v>4</v>
      </c>
      <c r="M8" s="12" t="s">
        <v>134</v>
      </c>
      <c r="N8" s="12">
        <f>IF(OR((N2&lt;=$K$13),(N2&gt;=$K$15)),0,IF(N2=$K$14,1,IF(AND((N2&gt;$K$13),(N2&lt;$K$14)),((N2-$K$13)/($K$14-$K$13)),((N2-$K$15)/($K$14-$K$15)))))</f>
        <v>0.33333333333333331</v>
      </c>
    </row>
    <row r="9" spans="1:14" x14ac:dyDescent="0.35">
      <c r="A9" s="11">
        <v>0.7</v>
      </c>
      <c r="B9" s="4">
        <f t="shared" si="0"/>
        <v>0</v>
      </c>
      <c r="C9" s="4">
        <f t="shared" si="1"/>
        <v>2.9013046870020273E-3</v>
      </c>
      <c r="D9" s="4">
        <f t="shared" si="2"/>
        <v>0</v>
      </c>
      <c r="E9" s="4">
        <f t="shared" si="3"/>
        <v>4.9668016500569612E-3</v>
      </c>
      <c r="F9" s="15">
        <f t="shared" si="4"/>
        <v>1.8493933862369062E-2</v>
      </c>
      <c r="G9" s="11">
        <f t="shared" si="5"/>
        <v>0</v>
      </c>
      <c r="H9" s="11">
        <f t="shared" si="6"/>
        <v>7.9259716553010257E-3</v>
      </c>
      <c r="J9" s="4" t="s">
        <v>10</v>
      </c>
      <c r="K9" s="4">
        <v>4</v>
      </c>
      <c r="M9" s="12" t="s">
        <v>135</v>
      </c>
      <c r="N9" s="12">
        <f>1/(1+EXP(-$K$18*(N3-$K$19)))</f>
        <v>0.5</v>
      </c>
    </row>
    <row r="10" spans="1:14" x14ac:dyDescent="0.35">
      <c r="A10" s="11">
        <v>0.8</v>
      </c>
      <c r="B10" s="4">
        <f t="shared" si="0"/>
        <v>0</v>
      </c>
      <c r="C10" s="4">
        <f t="shared" si="1"/>
        <v>3.195795440096144E-3</v>
      </c>
      <c r="D10" s="4">
        <f t="shared" si="2"/>
        <v>0</v>
      </c>
      <c r="E10" s="4">
        <f t="shared" si="3"/>
        <v>5.4862988994504036E-3</v>
      </c>
      <c r="F10" s="15">
        <f t="shared" si="4"/>
        <v>1.9841094744370298E-2</v>
      </c>
      <c r="G10" s="11">
        <f t="shared" si="5"/>
        <v>0</v>
      </c>
      <c r="H10" s="11">
        <f t="shared" si="6"/>
        <v>8.5033263190158418E-3</v>
      </c>
      <c r="J10" s="4" t="s">
        <v>11</v>
      </c>
      <c r="K10" s="4">
        <v>9</v>
      </c>
    </row>
    <row r="11" spans="1:14" x14ac:dyDescent="0.35">
      <c r="A11" s="11">
        <v>0.9</v>
      </c>
      <c r="B11" s="4">
        <f t="shared" si="0"/>
        <v>0</v>
      </c>
      <c r="C11" s="4">
        <f t="shared" si="1"/>
        <v>3.5242484268647378E-3</v>
      </c>
      <c r="D11" s="4">
        <f t="shared" si="2"/>
        <v>0</v>
      </c>
      <c r="E11" s="4">
        <f t="shared" si="3"/>
        <v>6.0598014915841155E-3</v>
      </c>
      <c r="F11" s="15">
        <f t="shared" si="4"/>
        <v>2.1273087559681585E-2</v>
      </c>
      <c r="G11" s="11">
        <f t="shared" si="5"/>
        <v>0</v>
      </c>
      <c r="H11" s="11">
        <f t="shared" si="6"/>
        <v>9.1170375255778223E-3</v>
      </c>
      <c r="M11" s="153" t="s">
        <v>145</v>
      </c>
      <c r="N11" s="153"/>
    </row>
    <row r="12" spans="1:14" x14ac:dyDescent="0.35">
      <c r="A12" s="11">
        <v>1</v>
      </c>
      <c r="B12" s="4">
        <f t="shared" si="0"/>
        <v>0</v>
      </c>
      <c r="C12" s="4">
        <f t="shared" si="1"/>
        <v>3.8910505836575876E-3</v>
      </c>
      <c r="D12" s="4">
        <f t="shared" si="2"/>
        <v>0</v>
      </c>
      <c r="E12" s="4">
        <f t="shared" si="3"/>
        <v>6.6928509242848554E-3</v>
      </c>
      <c r="F12" s="15">
        <f t="shared" si="4"/>
        <v>2.2794180883612344E-2</v>
      </c>
      <c r="G12" s="11">
        <f t="shared" si="5"/>
        <v>0</v>
      </c>
      <c r="H12" s="11">
        <f t="shared" si="6"/>
        <v>9.7689346644052894E-3</v>
      </c>
      <c r="J12" s="169" t="s">
        <v>146</v>
      </c>
      <c r="K12" s="170"/>
      <c r="M12" s="11" t="s">
        <v>147</v>
      </c>
      <c r="N12" s="11">
        <f>MIN(N6:N7)</f>
        <v>0.42857142857142855</v>
      </c>
    </row>
    <row r="13" spans="1:14" x14ac:dyDescent="0.35">
      <c r="A13" s="11">
        <v>1.1000000000000001</v>
      </c>
      <c r="B13" s="4">
        <f t="shared" si="0"/>
        <v>0</v>
      </c>
      <c r="C13" s="4">
        <f t="shared" si="1"/>
        <v>4.3012152543698313E-3</v>
      </c>
      <c r="D13" s="4">
        <f t="shared" si="2"/>
        <v>0</v>
      </c>
      <c r="E13" s="4">
        <f t="shared" si="3"/>
        <v>7.3915413442819707E-3</v>
      </c>
      <c r="F13" s="15">
        <f t="shared" si="4"/>
        <v>2.4408776957271911E-2</v>
      </c>
      <c r="G13" s="11">
        <f t="shared" si="5"/>
        <v>0</v>
      </c>
      <c r="H13" s="11">
        <f t="shared" si="6"/>
        <v>1.0460904410259391E-2</v>
      </c>
      <c r="J13" s="4" t="s">
        <v>9</v>
      </c>
      <c r="K13" s="4">
        <v>4</v>
      </c>
      <c r="M13" s="11" t="s">
        <v>148</v>
      </c>
      <c r="N13" s="11">
        <f>MIN(N8:N9)</f>
        <v>0.33333333333333331</v>
      </c>
    </row>
    <row r="14" spans="1:14" x14ac:dyDescent="0.35">
      <c r="A14" s="11">
        <v>1.2</v>
      </c>
      <c r="B14" s="4">
        <f t="shared" si="0"/>
        <v>0</v>
      </c>
      <c r="C14" s="4">
        <f t="shared" si="1"/>
        <v>4.7604797522440697E-3</v>
      </c>
      <c r="D14" s="4">
        <f t="shared" si="2"/>
        <v>0</v>
      </c>
      <c r="E14" s="4">
        <f t="shared" si="3"/>
        <v>8.1625711531598966E-3</v>
      </c>
      <c r="F14" s="15">
        <f t="shared" si="4"/>
        <v>2.6121409853918223E-2</v>
      </c>
      <c r="G14" s="11">
        <f t="shared" si="5"/>
        <v>0</v>
      </c>
      <c r="H14" s="11">
        <f t="shared" si="6"/>
        <v>1.1194889937393523E-2</v>
      </c>
      <c r="J14" s="4" t="s">
        <v>10</v>
      </c>
      <c r="K14" s="4">
        <v>7</v>
      </c>
    </row>
    <row r="15" spans="1:14" x14ac:dyDescent="0.35">
      <c r="A15" s="11">
        <v>1.3</v>
      </c>
      <c r="B15" s="4">
        <f t="shared" si="0"/>
        <v>0</v>
      </c>
      <c r="C15" s="4">
        <f t="shared" si="1"/>
        <v>5.2754192435996812E-3</v>
      </c>
      <c r="D15" s="4">
        <f t="shared" si="2"/>
        <v>0</v>
      </c>
      <c r="E15" s="4">
        <f t="shared" si="3"/>
        <v>9.0132986528478221E-3</v>
      </c>
      <c r="F15" s="15">
        <f t="shared" si="4"/>
        <v>2.7936743088624476E-2</v>
      </c>
      <c r="G15" s="11">
        <f t="shared" si="5"/>
        <v>0</v>
      </c>
      <c r="H15" s="11">
        <f t="shared" si="6"/>
        <v>1.1972889895124775E-2</v>
      </c>
      <c r="J15" s="4" t="s">
        <v>11</v>
      </c>
      <c r="K15" s="4">
        <v>10</v>
      </c>
      <c r="M15" s="168" t="s">
        <v>149</v>
      </c>
      <c r="N15" s="168"/>
    </row>
    <row r="16" spans="1:14" x14ac:dyDescent="0.35">
      <c r="A16" s="11">
        <v>1.4</v>
      </c>
      <c r="B16" s="4">
        <f t="shared" si="0"/>
        <v>0</v>
      </c>
      <c r="C16" s="4">
        <f t="shared" si="1"/>
        <v>5.8535798275806536E-3</v>
      </c>
      <c r="D16" s="4">
        <f t="shared" si="2"/>
        <v>0</v>
      </c>
      <c r="E16" s="4">
        <f t="shared" si="3"/>
        <v>9.9518018669043241E-3</v>
      </c>
      <c r="F16" s="15">
        <f t="shared" si="4"/>
        <v>2.9859566641115533E-2</v>
      </c>
      <c r="G16" s="11">
        <f t="shared" si="5"/>
        <v>0</v>
      </c>
      <c r="H16" s="11">
        <f t="shared" si="6"/>
        <v>1.2796957131906657E-2</v>
      </c>
      <c r="M16" s="12" t="s">
        <v>150</v>
      </c>
      <c r="N16" s="12">
        <f>A202</f>
        <v>20</v>
      </c>
    </row>
    <row r="17" spans="1:14" x14ac:dyDescent="0.35">
      <c r="A17" s="11">
        <v>1.5</v>
      </c>
      <c r="B17" s="4">
        <f t="shared" si="0"/>
        <v>0</v>
      </c>
      <c r="C17" s="4">
        <f t="shared" si="1"/>
        <v>6.5036342017956725E-3</v>
      </c>
      <c r="D17" s="4">
        <f t="shared" si="2"/>
        <v>0</v>
      </c>
      <c r="E17" s="4">
        <f t="shared" si="3"/>
        <v>1.098694263059318E-2</v>
      </c>
      <c r="F17" s="15">
        <f t="shared" si="4"/>
        <v>3.1894793362157101E-2</v>
      </c>
      <c r="G17" s="11">
        <f t="shared" si="5"/>
        <v>0</v>
      </c>
      <c r="H17" s="11">
        <f t="shared" si="6"/>
        <v>1.3669197155210186E-2</v>
      </c>
      <c r="J17" s="166" t="s">
        <v>151</v>
      </c>
      <c r="K17" s="167"/>
      <c r="M17" s="12" t="s">
        <v>152</v>
      </c>
      <c r="N17" s="12">
        <f>A2</f>
        <v>0</v>
      </c>
    </row>
    <row r="18" spans="1:14" x14ac:dyDescent="0.35">
      <c r="A18" s="11">
        <v>1.6</v>
      </c>
      <c r="B18" s="4">
        <f t="shared" si="0"/>
        <v>0</v>
      </c>
      <c r="C18" s="4">
        <f t="shared" si="1"/>
        <v>7.235563907879273E-3</v>
      </c>
      <c r="D18" s="4">
        <f t="shared" si="2"/>
        <v>0</v>
      </c>
      <c r="E18" s="4">
        <f t="shared" si="3"/>
        <v>1.2128434984274237E-2</v>
      </c>
      <c r="F18" s="15">
        <f t="shared" si="4"/>
        <v>3.4047454734599331E-2</v>
      </c>
      <c r="G18" s="11">
        <f t="shared" si="5"/>
        <v>0</v>
      </c>
      <c r="H18" s="11">
        <f t="shared" si="6"/>
        <v>1.4591766314828284E-2</v>
      </c>
      <c r="J18" s="4" t="s">
        <v>9</v>
      </c>
      <c r="K18" s="4">
        <v>1</v>
      </c>
      <c r="M18" s="12" t="s">
        <v>153</v>
      </c>
      <c r="N18" s="12">
        <v>1</v>
      </c>
    </row>
    <row r="19" spans="1:14" x14ac:dyDescent="0.35">
      <c r="A19" s="11">
        <v>1.7</v>
      </c>
      <c r="B19" s="4">
        <f t="shared" si="0"/>
        <v>0</v>
      </c>
      <c r="C19" s="4">
        <f t="shared" si="1"/>
        <v>8.0608728553292312E-3</v>
      </c>
      <c r="D19" s="4">
        <f t="shared" si="2"/>
        <v>0</v>
      </c>
      <c r="E19" s="4">
        <f t="shared" si="3"/>
        <v>1.3386917827664779E-2</v>
      </c>
      <c r="F19" s="15">
        <f t="shared" si="4"/>
        <v>3.6322695961098231E-2</v>
      </c>
      <c r="G19" s="11">
        <f t="shared" si="5"/>
        <v>0</v>
      </c>
      <c r="H19" s="11">
        <f t="shared" si="6"/>
        <v>1.5566869697613527E-2</v>
      </c>
      <c r="J19" s="4" t="s">
        <v>11</v>
      </c>
      <c r="K19" s="4">
        <v>6</v>
      </c>
      <c r="M19" s="12" t="s">
        <v>154</v>
      </c>
      <c r="N19" s="12">
        <v>0</v>
      </c>
    </row>
    <row r="20" spans="1:14" x14ac:dyDescent="0.35">
      <c r="A20" s="11">
        <v>1.8</v>
      </c>
      <c r="B20" s="4">
        <f t="shared" si="0"/>
        <v>0</v>
      </c>
      <c r="C20" s="4">
        <f t="shared" si="1"/>
        <v>8.9928376379164576E-3</v>
      </c>
      <c r="D20" s="4">
        <f t="shared" si="2"/>
        <v>0</v>
      </c>
      <c r="E20" s="4">
        <f t="shared" si="3"/>
        <v>1.4774031693273055E-2</v>
      </c>
      <c r="F20" s="15">
        <f t="shared" si="4"/>
        <v>3.8725770351664364E-2</v>
      </c>
      <c r="G20" s="11">
        <f t="shared" si="5"/>
        <v>0</v>
      </c>
      <c r="H20" s="11">
        <f t="shared" si="6"/>
        <v>1.659675872214187E-2</v>
      </c>
    </row>
    <row r="21" spans="1:14" x14ac:dyDescent="0.35">
      <c r="A21" s="11">
        <v>1.9</v>
      </c>
      <c r="B21" s="4">
        <f t="shared" si="0"/>
        <v>0</v>
      </c>
      <c r="C21" s="4">
        <f t="shared" si="1"/>
        <v>1.0046801094269945E-2</v>
      </c>
      <c r="D21" s="4">
        <f t="shared" si="2"/>
        <v>0</v>
      </c>
      <c r="E21" s="4">
        <f t="shared" si="3"/>
        <v>1.6302499371440946E-2</v>
      </c>
      <c r="F21" s="15">
        <f t="shared" si="4"/>
        <v>4.1262032985531993E-2</v>
      </c>
      <c r="G21" s="11">
        <f t="shared" si="5"/>
        <v>0</v>
      </c>
      <c r="H21" s="11">
        <f t="shared" si="6"/>
        <v>1.7683728422370853E-2</v>
      </c>
      <c r="J21" s="166" t="s">
        <v>155</v>
      </c>
      <c r="K21" s="167"/>
    </row>
    <row r="22" spans="1:14" x14ac:dyDescent="0.35">
      <c r="A22" s="11">
        <v>2</v>
      </c>
      <c r="B22" s="4">
        <f t="shared" si="0"/>
        <v>0</v>
      </c>
      <c r="C22" s="4">
        <f t="shared" si="1"/>
        <v>1.1240516628798644E-2</v>
      </c>
      <c r="D22" s="4">
        <f t="shared" si="2"/>
        <v>0</v>
      </c>
      <c r="E22" s="4">
        <f t="shared" si="3"/>
        <v>1.7986209962091559E-2</v>
      </c>
      <c r="F22" s="15">
        <f t="shared" si="4"/>
        <v>4.393693362340742E-2</v>
      </c>
      <c r="G22" s="11">
        <f t="shared" si="5"/>
        <v>0</v>
      </c>
      <c r="H22" s="11">
        <f t="shared" si="6"/>
        <v>1.883011441003175E-2</v>
      </c>
      <c r="J22" s="4" t="s">
        <v>15</v>
      </c>
      <c r="K22" s="4">
        <v>12</v>
      </c>
    </row>
    <row r="23" spans="1:14" x14ac:dyDescent="0.35">
      <c r="A23" s="11">
        <v>2.1</v>
      </c>
      <c r="B23" s="4">
        <f t="shared" si="0"/>
        <v>1.4285714285714299E-2</v>
      </c>
      <c r="C23" s="4">
        <f t="shared" si="1"/>
        <v>1.2594551999530714E-2</v>
      </c>
      <c r="D23" s="4">
        <f t="shared" si="2"/>
        <v>0</v>
      </c>
      <c r="E23" s="4">
        <f t="shared" si="3"/>
        <v>1.984030573407751E-2</v>
      </c>
      <c r="F23" s="15">
        <f t="shared" si="4"/>
        <v>4.6756008847947915E-2</v>
      </c>
      <c r="G23" s="11">
        <f t="shared" si="5"/>
        <v>0</v>
      </c>
      <c r="H23" s="11">
        <f t="shared" si="6"/>
        <v>2.003828950626339E-2</v>
      </c>
      <c r="J23" s="4" t="s">
        <v>16</v>
      </c>
      <c r="K23" s="4">
        <v>4</v>
      </c>
    </row>
    <row r="24" spans="1:14" x14ac:dyDescent="0.35">
      <c r="A24" s="11">
        <v>2.2000000000000002</v>
      </c>
      <c r="B24" s="4">
        <f t="shared" si="0"/>
        <v>2.8571428571428598E-2</v>
      </c>
      <c r="C24" s="4">
        <f t="shared" si="1"/>
        <v>1.4132762581791847E-2</v>
      </c>
      <c r="D24" s="4">
        <f t="shared" si="2"/>
        <v>0</v>
      </c>
      <c r="E24" s="4">
        <f t="shared" si="3"/>
        <v>2.1881270936130476E-2</v>
      </c>
      <c r="F24" s="15">
        <f t="shared" si="4"/>
        <v>4.9724873412349581E-2</v>
      </c>
      <c r="G24" s="11">
        <f t="shared" si="5"/>
        <v>0</v>
      </c>
      <c r="H24" s="11">
        <f t="shared" si="6"/>
        <v>2.1310660033864105E-2</v>
      </c>
    </row>
    <row r="25" spans="1:14" x14ac:dyDescent="0.35">
      <c r="A25" s="11">
        <v>2.2999999999999998</v>
      </c>
      <c r="B25" s="4">
        <f t="shared" si="0"/>
        <v>4.285714285714283E-2</v>
      </c>
      <c r="C25" s="4">
        <f t="shared" si="1"/>
        <v>1.5882845496498613E-2</v>
      </c>
      <c r="D25" s="4">
        <f t="shared" si="2"/>
        <v>0</v>
      </c>
      <c r="E25" s="4">
        <f t="shared" si="3"/>
        <v>2.4127021417669196E-2</v>
      </c>
      <c r="F25" s="15">
        <f t="shared" si="4"/>
        <v>5.2849210779185189E-2</v>
      </c>
      <c r="G25" s="11">
        <f t="shared" si="5"/>
        <v>0</v>
      </c>
      <c r="H25" s="11">
        <f t="shared" si="6"/>
        <v>2.2649661762507937E-2</v>
      </c>
      <c r="J25" s="166" t="s">
        <v>156</v>
      </c>
      <c r="K25" s="167"/>
    </row>
    <row r="26" spans="1:14" x14ac:dyDescent="0.35">
      <c r="A26" s="11">
        <v>2.4</v>
      </c>
      <c r="B26" s="4">
        <f t="shared" si="0"/>
        <v>5.7142857142857127E-2</v>
      </c>
      <c r="C26" s="4">
        <f t="shared" si="1"/>
        <v>1.7876987382551952E-2</v>
      </c>
      <c r="D26" s="4">
        <f t="shared" si="2"/>
        <v>0</v>
      </c>
      <c r="E26" s="4">
        <f t="shared" si="3"/>
        <v>2.6596993576865856E-2</v>
      </c>
      <c r="F26" s="15">
        <f t="shared" si="4"/>
        <v>5.6134762834133725E-2</v>
      </c>
      <c r="G26" s="11">
        <f t="shared" si="5"/>
        <v>0</v>
      </c>
      <c r="H26" s="11">
        <f t="shared" si="6"/>
        <v>2.4057755500343024E-2</v>
      </c>
      <c r="J26" s="4" t="s">
        <v>9</v>
      </c>
      <c r="K26" s="4">
        <v>5</v>
      </c>
    </row>
    <row r="27" spans="1:14" x14ac:dyDescent="0.35">
      <c r="A27" s="11">
        <v>2.5</v>
      </c>
      <c r="B27" s="4">
        <f t="shared" si="0"/>
        <v>7.1428571428571425E-2</v>
      </c>
      <c r="C27" s="4">
        <f t="shared" si="1"/>
        <v>2.0152619878265499E-2</v>
      </c>
      <c r="D27" s="4">
        <f t="shared" si="2"/>
        <v>0</v>
      </c>
      <c r="E27" s="4">
        <f t="shared" si="3"/>
        <v>2.9312230751356319E-2</v>
      </c>
      <c r="F27" s="15">
        <f t="shared" si="4"/>
        <v>5.9587318761986086E-2</v>
      </c>
      <c r="G27" s="11">
        <f t="shared" si="5"/>
        <v>0</v>
      </c>
      <c r="H27" s="11">
        <f t="shared" si="6"/>
        <v>2.5537422326565463E-2</v>
      </c>
      <c r="J27" s="4" t="s">
        <v>11</v>
      </c>
      <c r="K27" s="4">
        <v>15</v>
      </c>
    </row>
    <row r="28" spans="1:14" x14ac:dyDescent="0.35">
      <c r="A28" s="11">
        <v>2.6</v>
      </c>
      <c r="B28" s="4">
        <f t="shared" si="0"/>
        <v>8.5714285714285729E-2</v>
      </c>
      <c r="C28" s="4">
        <f t="shared" si="1"/>
        <v>2.2753297866633299E-2</v>
      </c>
      <c r="D28" s="4">
        <f t="shared" si="2"/>
        <v>0</v>
      </c>
      <c r="E28" s="4">
        <f t="shared" si="3"/>
        <v>3.2295464698450516E-2</v>
      </c>
      <c r="F28" s="15">
        <f t="shared" si="4"/>
        <v>6.3212703075288826E-2</v>
      </c>
      <c r="G28" s="11">
        <f t="shared" si="5"/>
        <v>0</v>
      </c>
      <c r="H28" s="11">
        <f t="shared" si="6"/>
        <v>2.7091158460838066E-2</v>
      </c>
      <c r="J28" s="4" t="s">
        <v>10</v>
      </c>
      <c r="K28" s="4">
        <f>(K26+K27)/2</f>
        <v>10</v>
      </c>
    </row>
    <row r="29" spans="1:14" x14ac:dyDescent="0.35">
      <c r="A29" s="11">
        <v>2.7</v>
      </c>
      <c r="B29" s="4">
        <f t="shared" si="0"/>
        <v>0.10000000000000002</v>
      </c>
      <c r="C29" s="4">
        <f t="shared" si="1"/>
        <v>2.5729715933966633E-2</v>
      </c>
      <c r="D29" s="4">
        <f t="shared" si="2"/>
        <v>0</v>
      </c>
      <c r="E29" s="4">
        <f t="shared" si="3"/>
        <v>3.5571189272636181E-2</v>
      </c>
      <c r="F29" s="15">
        <f t="shared" si="4"/>
        <v>6.7016762789207263E-2</v>
      </c>
      <c r="G29" s="11">
        <f t="shared" si="5"/>
        <v>0</v>
      </c>
      <c r="H29" s="11">
        <f t="shared" si="6"/>
        <v>2.872146976680311E-2</v>
      </c>
    </row>
    <row r="30" spans="1:14" x14ac:dyDescent="0.35">
      <c r="A30" s="11">
        <v>2.8</v>
      </c>
      <c r="B30" s="4">
        <f t="shared" si="0"/>
        <v>0.11428571428571425</v>
      </c>
      <c r="C30" s="4">
        <f t="shared" si="1"/>
        <v>2.9140877833621948E-2</v>
      </c>
      <c r="D30" s="4">
        <f t="shared" si="2"/>
        <v>0</v>
      </c>
      <c r="E30" s="4">
        <f t="shared" si="3"/>
        <v>3.9165722796764356E-2</v>
      </c>
      <c r="F30" s="15">
        <f t="shared" si="4"/>
        <v>7.1005353739637012E-2</v>
      </c>
      <c r="G30" s="11">
        <f t="shared" si="5"/>
        <v>0</v>
      </c>
      <c r="H30" s="11">
        <f t="shared" si="6"/>
        <v>3.043086588841586E-2</v>
      </c>
    </row>
    <row r="31" spans="1:14" x14ac:dyDescent="0.35">
      <c r="A31" s="11">
        <v>2.9</v>
      </c>
      <c r="B31" s="4">
        <f t="shared" si="0"/>
        <v>0.12857142857142856</v>
      </c>
      <c r="C31" s="4">
        <f t="shared" si="1"/>
        <v>3.3055431355195473E-2</v>
      </c>
      <c r="D31" s="4">
        <f t="shared" si="2"/>
        <v>0</v>
      </c>
      <c r="E31" s="4">
        <f t="shared" si="3"/>
        <v>4.3107254941086116E-2</v>
      </c>
      <c r="F31" s="15">
        <f t="shared" si="4"/>
        <v>7.5184326045271171E-2</v>
      </c>
      <c r="G31" s="11">
        <f t="shared" si="5"/>
        <v>0</v>
      </c>
      <c r="H31" s="11">
        <f t="shared" si="6"/>
        <v>3.2221854019401926E-2</v>
      </c>
    </row>
    <row r="32" spans="1:14" x14ac:dyDescent="0.35">
      <c r="A32" s="11">
        <v>3</v>
      </c>
      <c r="B32" s="4">
        <f t="shared" si="0"/>
        <v>0.14285714285714285</v>
      </c>
      <c r="C32" s="4">
        <f t="shared" si="1"/>
        <v>3.7553175883819859E-2</v>
      </c>
      <c r="D32" s="4">
        <f t="shared" si="2"/>
        <v>0</v>
      </c>
      <c r="E32" s="4">
        <f t="shared" si="3"/>
        <v>4.7425873177566781E-2</v>
      </c>
      <c r="F32" s="15">
        <f t="shared" si="4"/>
        <v>7.9559508718227687E-2</v>
      </c>
      <c r="G32" s="11">
        <f t="shared" si="5"/>
        <v>0</v>
      </c>
      <c r="H32" s="11">
        <f t="shared" si="6"/>
        <v>3.4096932307811863E-2</v>
      </c>
    </row>
    <row r="33" spans="1:8" x14ac:dyDescent="0.35">
      <c r="A33" s="11">
        <v>3.1</v>
      </c>
      <c r="B33" s="4">
        <f t="shared" si="0"/>
        <v>0.15714285714285717</v>
      </c>
      <c r="C33" s="4">
        <f t="shared" si="1"/>
        <v>4.2726740685403476E-2</v>
      </c>
      <c r="D33" s="4">
        <f t="shared" si="2"/>
        <v>0</v>
      </c>
      <c r="E33" s="4">
        <f t="shared" si="3"/>
        <v>5.2153563078417738E-2</v>
      </c>
      <c r="F33" s="15">
        <f t="shared" si="4"/>
        <v>8.4136693431947907E-2</v>
      </c>
      <c r="G33" s="11">
        <f t="shared" si="5"/>
        <v>0</v>
      </c>
      <c r="H33" s="11">
        <f t="shared" si="6"/>
        <v>3.6058582899406243E-2</v>
      </c>
    </row>
    <row r="34" spans="1:8" x14ac:dyDescent="0.35">
      <c r="A34" s="11">
        <v>3.2</v>
      </c>
      <c r="B34" s="4">
        <f t="shared" si="0"/>
        <v>0.17142857142857146</v>
      </c>
      <c r="C34" s="4">
        <f t="shared" si="1"/>
        <v>4.8683416619404903E-2</v>
      </c>
      <c r="D34" s="4">
        <f t="shared" si="2"/>
        <v>0</v>
      </c>
      <c r="E34" s="4">
        <f t="shared" si="3"/>
        <v>5.7324175898868755E-2</v>
      </c>
      <c r="F34" s="15">
        <f t="shared" si="4"/>
        <v>8.8921617459386301E-2</v>
      </c>
      <c r="G34" s="11">
        <f t="shared" si="5"/>
        <v>0</v>
      </c>
      <c r="H34" s="11">
        <f t="shared" si="6"/>
        <v>3.8109264625451271E-2</v>
      </c>
    </row>
    <row r="35" spans="1:8" x14ac:dyDescent="0.35">
      <c r="A35" s="11">
        <v>3.3</v>
      </c>
      <c r="B35" s="4">
        <f t="shared" si="0"/>
        <v>0.18571428571428569</v>
      </c>
      <c r="C35" s="4">
        <f t="shared" si="1"/>
        <v>5.5547099935786957E-2</v>
      </c>
      <c r="D35" s="4">
        <f t="shared" si="2"/>
        <v>0</v>
      </c>
      <c r="E35" s="4">
        <f t="shared" si="3"/>
        <v>6.2973356056996485E-2</v>
      </c>
      <c r="F35" s="15">
        <f t="shared" si="4"/>
        <v>9.3919945799004464E-2</v>
      </c>
      <c r="G35" s="11">
        <f t="shared" si="5"/>
        <v>0</v>
      </c>
      <c r="H35" s="11">
        <f t="shared" si="6"/>
        <v>4.0251405342430484E-2</v>
      </c>
    </row>
    <row r="36" spans="1:8" x14ac:dyDescent="0.35">
      <c r="A36" s="11">
        <v>3.4</v>
      </c>
      <c r="B36" s="4">
        <f t="shared" si="0"/>
        <v>0.19999999999999998</v>
      </c>
      <c r="C36" s="4">
        <f t="shared" si="1"/>
        <v>6.3460270662014331E-2</v>
      </c>
      <c r="D36" s="4">
        <f t="shared" si="2"/>
        <v>0</v>
      </c>
      <c r="E36" s="4">
        <f t="shared" si="3"/>
        <v>6.9138420343346815E-2</v>
      </c>
      <c r="F36" s="15">
        <f t="shared" si="4"/>
        <v>9.9137252510747384E-2</v>
      </c>
      <c r="G36" s="11">
        <f t="shared" si="5"/>
        <v>0</v>
      </c>
      <c r="H36" s="11">
        <f t="shared" si="6"/>
        <v>4.248739393317745E-2</v>
      </c>
    </row>
    <row r="37" spans="1:8" x14ac:dyDescent="0.35">
      <c r="A37" s="11">
        <v>3.5</v>
      </c>
      <c r="B37" s="4">
        <f t="shared" si="0"/>
        <v>0.21428571428571427</v>
      </c>
      <c r="C37" s="4">
        <f t="shared" si="1"/>
        <v>7.2585875671336619E-2</v>
      </c>
      <c r="D37" s="4">
        <f t="shared" si="2"/>
        <v>0</v>
      </c>
      <c r="E37" s="4">
        <f t="shared" si="3"/>
        <v>7.5858180021243546E-2</v>
      </c>
      <c r="F37" s="15">
        <f t="shared" si="4"/>
        <v>0.10457900128900145</v>
      </c>
      <c r="G37" s="11">
        <f t="shared" si="5"/>
        <v>0</v>
      </c>
      <c r="H37" s="11">
        <f t="shared" si="6"/>
        <v>4.4819571981000617E-2</v>
      </c>
    </row>
    <row r="38" spans="1:8" x14ac:dyDescent="0.35">
      <c r="A38" s="11">
        <v>3.6</v>
      </c>
      <c r="B38" s="4">
        <f t="shared" si="0"/>
        <v>0.22857142857142859</v>
      </c>
      <c r="C38" s="4">
        <f t="shared" si="1"/>
        <v>8.3108913166121193E-2</v>
      </c>
      <c r="D38" s="4">
        <f t="shared" si="2"/>
        <v>0</v>
      </c>
      <c r="E38" s="4">
        <f t="shared" si="3"/>
        <v>8.317269649392238E-2</v>
      </c>
      <c r="F38" s="15">
        <f t="shared" si="4"/>
        <v>0.11025052530448522</v>
      </c>
      <c r="G38" s="11">
        <f t="shared" si="5"/>
        <v>0</v>
      </c>
      <c r="H38" s="11">
        <f t="shared" si="6"/>
        <v>4.7250225130493664E-2</v>
      </c>
    </row>
    <row r="39" spans="1:8" x14ac:dyDescent="0.35">
      <c r="A39" s="11">
        <v>3.7</v>
      </c>
      <c r="B39" s="4">
        <f t="shared" si="0"/>
        <v>0.24285714285714288</v>
      </c>
      <c r="C39" s="4">
        <f t="shared" si="1"/>
        <v>9.5237416505198944E-2</v>
      </c>
      <c r="D39" s="4">
        <f t="shared" si="2"/>
        <v>0</v>
      </c>
      <c r="E39" s="4">
        <f t="shared" si="3"/>
        <v>9.112296101485616E-2</v>
      </c>
      <c r="F39" s="15">
        <f t="shared" si="4"/>
        <v>0.11615700635209683</v>
      </c>
      <c r="G39" s="11">
        <f t="shared" si="5"/>
        <v>0</v>
      </c>
      <c r="H39" s="11">
        <f t="shared" si="6"/>
        <v>4.9781574150898636E-2</v>
      </c>
    </row>
    <row r="40" spans="1:8" x14ac:dyDescent="0.35">
      <c r="A40" s="11">
        <v>3.8</v>
      </c>
      <c r="B40" s="4">
        <f t="shared" si="0"/>
        <v>0.25714285714285712</v>
      </c>
      <c r="C40" s="4">
        <f t="shared" si="1"/>
        <v>0.1092024082044529</v>
      </c>
      <c r="D40" s="4">
        <f t="shared" si="2"/>
        <v>0</v>
      </c>
      <c r="E40" s="4">
        <f t="shared" si="3"/>
        <v>9.9750489119685135E-2</v>
      </c>
      <c r="F40" s="15">
        <f t="shared" si="4"/>
        <v>0.12230345334690061</v>
      </c>
      <c r="G40" s="11">
        <f t="shared" si="5"/>
        <v>0</v>
      </c>
      <c r="H40" s="11">
        <f t="shared" si="6"/>
        <v>5.241576572010026E-2</v>
      </c>
    </row>
    <row r="41" spans="1:8" x14ac:dyDescent="0.35">
      <c r="A41" s="11">
        <v>3.9</v>
      </c>
      <c r="B41" s="4">
        <f t="shared" si="0"/>
        <v>0.27142857142857141</v>
      </c>
      <c r="C41" s="4">
        <f t="shared" si="1"/>
        <v>0.12525624107258221</v>
      </c>
      <c r="D41" s="4">
        <f t="shared" si="2"/>
        <v>0</v>
      </c>
      <c r="E41" s="4">
        <f t="shared" si="3"/>
        <v>0.10909682119561293</v>
      </c>
      <c r="F41" s="15">
        <f t="shared" si="4"/>
        <v>0.12869468021566227</v>
      </c>
      <c r="G41" s="11">
        <f t="shared" si="5"/>
        <v>0</v>
      </c>
      <c r="H41" s="11">
        <f t="shared" si="6"/>
        <v>5.515486294956954E-2</v>
      </c>
    </row>
    <row r="42" spans="1:8" x14ac:dyDescent="0.35">
      <c r="A42" s="11">
        <v>4</v>
      </c>
      <c r="B42" s="4">
        <f t="shared" si="0"/>
        <v>0.2857142857142857</v>
      </c>
      <c r="C42" s="4">
        <f t="shared" si="1"/>
        <v>0.14366857315728437</v>
      </c>
      <c r="D42" s="4">
        <f t="shared" si="2"/>
        <v>0</v>
      </c>
      <c r="E42" s="4">
        <f t="shared" si="3"/>
        <v>0.11920292202211755</v>
      </c>
      <c r="F42" s="15">
        <f t="shared" si="4"/>
        <v>0.1353352832366127</v>
      </c>
      <c r="G42" s="11">
        <f t="shared" si="5"/>
        <v>0</v>
      </c>
      <c r="H42" s="11">
        <f t="shared" si="6"/>
        <v>5.8000835672834011E-2</v>
      </c>
    </row>
    <row r="43" spans="1:8" x14ac:dyDescent="0.35">
      <c r="A43" s="11">
        <v>4.0999999999999996</v>
      </c>
      <c r="B43" s="4">
        <f t="shared" si="0"/>
        <v>0.29999999999999993</v>
      </c>
      <c r="C43" s="4">
        <f t="shared" si="1"/>
        <v>0.16471906210910711</v>
      </c>
      <c r="D43" s="4">
        <f t="shared" si="2"/>
        <v>3.3333333333333215E-2</v>
      </c>
      <c r="E43" s="4">
        <f t="shared" si="3"/>
        <v>0.1301084743629978</v>
      </c>
      <c r="F43" s="15">
        <f t="shared" si="4"/>
        <v>0.14222961788539534</v>
      </c>
      <c r="G43" s="11">
        <f t="shared" si="5"/>
        <v>0</v>
      </c>
      <c r="H43" s="11">
        <f t="shared" si="6"/>
        <v>6.0955550522312288E-2</v>
      </c>
    </row>
    <row r="44" spans="1:8" x14ac:dyDescent="0.35">
      <c r="A44" s="11">
        <v>4.2</v>
      </c>
      <c r="B44" s="4">
        <f t="shared" si="0"/>
        <v>0.31428571428571433</v>
      </c>
      <c r="C44" s="4">
        <f t="shared" si="1"/>
        <v>0.18868576170600429</v>
      </c>
      <c r="D44" s="4">
        <f t="shared" si="2"/>
        <v>6.6666666666666721E-2</v>
      </c>
      <c r="E44" s="4">
        <f t="shared" si="3"/>
        <v>0.14185106490048782</v>
      </c>
      <c r="F44" s="15">
        <f t="shared" si="4"/>
        <v>0.14938177525041804</v>
      </c>
      <c r="G44" s="11">
        <f t="shared" si="5"/>
        <v>0</v>
      </c>
      <c r="H44" s="11">
        <f t="shared" si="6"/>
        <v>6.4020760821607722E-2</v>
      </c>
    </row>
    <row r="45" spans="1:8" x14ac:dyDescent="0.35">
      <c r="A45" s="11">
        <v>4.3</v>
      </c>
      <c r="B45" s="4">
        <f t="shared" si="0"/>
        <v>0.32857142857142857</v>
      </c>
      <c r="C45" s="4">
        <f t="shared" si="1"/>
        <v>0.21582823848485008</v>
      </c>
      <c r="D45" s="4">
        <f t="shared" si="2"/>
        <v>9.9999999999999936E-2</v>
      </c>
      <c r="E45" s="4">
        <f t="shared" si="3"/>
        <v>0.15446526508353467</v>
      </c>
      <c r="F45" s="15">
        <f t="shared" si="4"/>
        <v>0.15679555808603968</v>
      </c>
      <c r="G45" s="11">
        <f t="shared" si="5"/>
        <v>0</v>
      </c>
      <c r="H45" s="11">
        <f t="shared" si="6"/>
        <v>6.7198096322588427E-2</v>
      </c>
    </row>
    <row r="46" spans="1:8" x14ac:dyDescent="0.35">
      <c r="A46" s="11">
        <v>4.4000000000000004</v>
      </c>
      <c r="B46" s="4">
        <f t="shared" si="0"/>
        <v>0.34285714285714292</v>
      </c>
      <c r="C46" s="4">
        <f t="shared" si="1"/>
        <v>0.24636471236194643</v>
      </c>
      <c r="D46" s="4">
        <f t="shared" si="2"/>
        <v>0.13333333333333344</v>
      </c>
      <c r="E46" s="4">
        <f t="shared" si="3"/>
        <v>0.16798161486607557</v>
      </c>
      <c r="F46" s="15">
        <f t="shared" si="4"/>
        <v>0.1644744565771549</v>
      </c>
      <c r="G46" s="11">
        <f t="shared" si="5"/>
        <v>0</v>
      </c>
      <c r="H46" s="11">
        <f t="shared" si="6"/>
        <v>7.0489052818780665E-2</v>
      </c>
    </row>
    <row r="47" spans="1:8" x14ac:dyDescent="0.35">
      <c r="A47" s="11">
        <v>4.5</v>
      </c>
      <c r="B47" s="4">
        <f t="shared" si="0"/>
        <v>0.35714285714285715</v>
      </c>
      <c r="C47" s="4">
        <f t="shared" si="1"/>
        <v>0.28044319450256172</v>
      </c>
      <c r="D47" s="4">
        <f t="shared" si="2"/>
        <v>0.16666666666666666</v>
      </c>
      <c r="E47" s="4">
        <f t="shared" si="3"/>
        <v>0.18242552380635635</v>
      </c>
      <c r="F47" s="15">
        <f t="shared" si="4"/>
        <v>0.17242162389375282</v>
      </c>
      <c r="G47" s="11">
        <f t="shared" si="5"/>
        <v>0</v>
      </c>
      <c r="H47" s="11">
        <f t="shared" si="6"/>
        <v>7.3894981668751206E-2</v>
      </c>
    </row>
    <row r="48" spans="1:8" x14ac:dyDescent="0.35">
      <c r="A48" s="11">
        <v>4.5999999999999996</v>
      </c>
      <c r="B48" s="4">
        <f t="shared" si="0"/>
        <v>0.37142857142857139</v>
      </c>
      <c r="C48" s="4">
        <f t="shared" si="1"/>
        <v>0.31810776168273724</v>
      </c>
      <c r="D48" s="4">
        <f t="shared" si="2"/>
        <v>0.19999999999999987</v>
      </c>
      <c r="E48" s="4">
        <f t="shared" si="3"/>
        <v>0.1978161114414182</v>
      </c>
      <c r="F48" s="15">
        <f t="shared" si="4"/>
        <v>0.18063985161889395</v>
      </c>
      <c r="G48" s="11">
        <f t="shared" si="5"/>
        <v>0</v>
      </c>
      <c r="H48" s="11">
        <f t="shared" si="6"/>
        <v>7.741707926524026E-2</v>
      </c>
    </row>
    <row r="49" spans="1:8" x14ac:dyDescent="0.35">
      <c r="A49" s="11">
        <v>4.7</v>
      </c>
      <c r="B49" s="4">
        <f t="shared" si="0"/>
        <v>0.38571428571428573</v>
      </c>
      <c r="C49" s="4">
        <f t="shared" si="1"/>
        <v>0.35926278658182265</v>
      </c>
      <c r="D49" s="4">
        <f t="shared" si="2"/>
        <v>0.23333333333333339</v>
      </c>
      <c r="E49" s="4">
        <f t="shared" si="3"/>
        <v>0.21416501695744142</v>
      </c>
      <c r="F49" s="15">
        <f t="shared" si="4"/>
        <v>0.18913154513822555</v>
      </c>
      <c r="G49" s="11">
        <f t="shared" si="5"/>
        <v>0</v>
      </c>
      <c r="H49" s="11">
        <f t="shared" si="6"/>
        <v>8.1056376487810944E-2</v>
      </c>
    </row>
    <row r="50" spans="1:8" x14ac:dyDescent="0.35">
      <c r="A50" s="11">
        <v>4.8</v>
      </c>
      <c r="B50" s="4">
        <f t="shared" si="0"/>
        <v>0.39999999999999997</v>
      </c>
      <c r="C50" s="4">
        <f t="shared" si="1"/>
        <v>0.40363995344779363</v>
      </c>
      <c r="D50" s="4">
        <f t="shared" si="2"/>
        <v>0.26666666666666661</v>
      </c>
      <c r="E50" s="4">
        <f t="shared" si="3"/>
        <v>0.23147521650098232</v>
      </c>
      <c r="F50" s="15">
        <f t="shared" si="4"/>
        <v>0.19789869908361465</v>
      </c>
      <c r="G50" s="11">
        <f t="shared" si="5"/>
        <v>0</v>
      </c>
      <c r="H50" s="11">
        <f t="shared" si="6"/>
        <v>8.4813728178691997E-2</v>
      </c>
    </row>
    <row r="51" spans="1:8" x14ac:dyDescent="0.35">
      <c r="A51" s="11">
        <v>4.9000000000000004</v>
      </c>
      <c r="B51" s="4">
        <f t="shared" si="0"/>
        <v>0.41428571428571431</v>
      </c>
      <c r="C51" s="4">
        <f t="shared" si="1"/>
        <v>0.45077474480513263</v>
      </c>
      <c r="D51" s="4">
        <f t="shared" si="2"/>
        <v>0.3000000000000001</v>
      </c>
      <c r="E51" s="4">
        <f t="shared" si="3"/>
        <v>0.24973989440488245</v>
      </c>
      <c r="F51" s="15">
        <f t="shared" si="4"/>
        <v>0.20694287292767763</v>
      </c>
      <c r="G51" s="11">
        <f t="shared" si="5"/>
        <v>0</v>
      </c>
      <c r="H51" s="11">
        <f t="shared" si="6"/>
        <v>8.8689802683290409E-2</v>
      </c>
    </row>
    <row r="52" spans="1:8" x14ac:dyDescent="0.35">
      <c r="A52" s="11">
        <v>5</v>
      </c>
      <c r="B52" s="4">
        <f t="shared" si="0"/>
        <v>0.42857142857142855</v>
      </c>
      <c r="C52" s="4">
        <f t="shared" si="1"/>
        <v>0.5</v>
      </c>
      <c r="D52" s="4">
        <f t="shared" si="2"/>
        <v>0.33333333333333331</v>
      </c>
      <c r="E52" s="4">
        <f t="shared" si="3"/>
        <v>0.2689414213699951</v>
      </c>
      <c r="F52" s="15">
        <f t="shared" si="4"/>
        <v>0.21626516682988731</v>
      </c>
      <c r="G52" s="11">
        <f t="shared" si="5"/>
        <v>0</v>
      </c>
      <c r="H52" s="11">
        <f t="shared" si="6"/>
        <v>9.2685071498523119E-2</v>
      </c>
    </row>
    <row r="53" spans="1:8" x14ac:dyDescent="0.35">
      <c r="A53" s="11">
        <v>5.0999999999999996</v>
      </c>
      <c r="B53" s="4">
        <f t="shared" si="0"/>
        <v>0.44285714285714278</v>
      </c>
      <c r="C53" s="4">
        <f t="shared" si="1"/>
        <v>0.55046321919481722</v>
      </c>
      <c r="D53" s="4">
        <f t="shared" si="2"/>
        <v>0.36666666666666653</v>
      </c>
      <c r="E53" s="4">
        <f t="shared" si="3"/>
        <v>0.28905049737499594</v>
      </c>
      <c r="F53" s="15">
        <f t="shared" si="4"/>
        <v>0.22586619783851442</v>
      </c>
      <c r="G53" s="11">
        <f t="shared" si="5"/>
        <v>1.9999999999999855E-4</v>
      </c>
      <c r="H53" s="11">
        <f t="shared" si="6"/>
        <v>9.6860012420377437E-2</v>
      </c>
    </row>
    <row r="54" spans="1:8" x14ac:dyDescent="0.35">
      <c r="A54" s="11">
        <v>5.2</v>
      </c>
      <c r="B54" s="4">
        <f t="shared" si="0"/>
        <v>0.45714285714285718</v>
      </c>
      <c r="C54" s="4">
        <f t="shared" si="1"/>
        <v>0.60117092539560368</v>
      </c>
      <c r="D54" s="4">
        <f t="shared" si="2"/>
        <v>0.40000000000000008</v>
      </c>
      <c r="E54" s="4">
        <f t="shared" si="3"/>
        <v>0.31002551887238755</v>
      </c>
      <c r="F54" s="15">
        <f t="shared" si="4"/>
        <v>0.23574607655586358</v>
      </c>
      <c r="G54" s="11">
        <f t="shared" si="5"/>
        <v>8.0000000000000145E-4</v>
      </c>
      <c r="H54" s="11">
        <f t="shared" si="6"/>
        <v>0.10127375706757323</v>
      </c>
    </row>
    <row r="55" spans="1:8" x14ac:dyDescent="0.35">
      <c r="A55" s="11">
        <v>5.3</v>
      </c>
      <c r="B55" s="4">
        <f t="shared" si="0"/>
        <v>0.47142857142857142</v>
      </c>
      <c r="C55" s="4">
        <f t="shared" si="1"/>
        <v>0.65105784531108601</v>
      </c>
      <c r="D55" s="4">
        <f t="shared" si="2"/>
        <v>0.43333333333333329</v>
      </c>
      <c r="E55" s="4">
        <f t="shared" si="3"/>
        <v>0.33181222783183384</v>
      </c>
      <c r="F55" s="15">
        <f t="shared" si="4"/>
        <v>0.24590438437706766</v>
      </c>
      <c r="G55" s="11">
        <f t="shared" si="5"/>
        <v>1.7999999999999978E-3</v>
      </c>
      <c r="H55" s="11">
        <f t="shared" si="6"/>
        <v>0.10592436074847489</v>
      </c>
    </row>
    <row r="56" spans="1:8" x14ac:dyDescent="0.35">
      <c r="A56" s="11">
        <v>5.4</v>
      </c>
      <c r="B56" s="4">
        <f t="shared" si="0"/>
        <v>0.48571428571428577</v>
      </c>
      <c r="C56" s="4">
        <f t="shared" si="1"/>
        <v>0.69907229820388561</v>
      </c>
      <c r="D56" s="4">
        <f t="shared" si="2"/>
        <v>0.46666666666666679</v>
      </c>
      <c r="E56" s="4">
        <f t="shared" si="3"/>
        <v>0.35434369377420466</v>
      </c>
      <c r="F56" s="15">
        <f t="shared" si="4"/>
        <v>0.25634015141507366</v>
      </c>
      <c r="G56" s="11">
        <f t="shared" si="5"/>
        <v>3.2000000000000058E-3</v>
      </c>
      <c r="H56" s="11">
        <f t="shared" si="6"/>
        <v>0.11080954748962278</v>
      </c>
    </row>
    <row r="57" spans="1:8" x14ac:dyDescent="0.35">
      <c r="A57" s="11">
        <v>5.5</v>
      </c>
      <c r="B57" s="4">
        <f t="shared" si="0"/>
        <v>0.5</v>
      </c>
      <c r="C57" s="4">
        <f t="shared" si="1"/>
        <v>0.74426418895877866</v>
      </c>
      <c r="D57" s="4">
        <f t="shared" si="2"/>
        <v>0.5</v>
      </c>
      <c r="E57" s="4">
        <f t="shared" si="3"/>
        <v>0.37754066879814541</v>
      </c>
      <c r="F57" s="15">
        <f t="shared" si="4"/>
        <v>0.26705183522634335</v>
      </c>
      <c r="G57" s="11">
        <f t="shared" si="5"/>
        <v>5.000000000000001E-3</v>
      </c>
      <c r="H57" s="11">
        <f t="shared" si="6"/>
        <v>0.11592670188136643</v>
      </c>
    </row>
    <row r="58" spans="1:8" x14ac:dyDescent="0.35">
      <c r="A58" s="11">
        <v>5.6</v>
      </c>
      <c r="B58" s="4">
        <f t="shared" si="0"/>
        <v>0.51428571428571423</v>
      </c>
      <c r="C58" s="4">
        <f t="shared" si="1"/>
        <v>0.7858604683671826</v>
      </c>
      <c r="D58" s="4">
        <f t="shared" si="2"/>
        <v>0.53333333333333321</v>
      </c>
      <c r="E58" s="4">
        <f t="shared" si="3"/>
        <v>0.40131233988754794</v>
      </c>
      <c r="F58" s="15">
        <f t="shared" si="4"/>
        <v>0.27803730045319408</v>
      </c>
      <c r="G58" s="11">
        <f t="shared" si="5"/>
        <v>7.1999999999999911E-3</v>
      </c>
      <c r="H58" s="11">
        <f t="shared" si="6"/>
        <v>0.1212728618280456</v>
      </c>
    </row>
    <row r="59" spans="1:8" x14ac:dyDescent="0.35">
      <c r="A59" s="11">
        <v>5.7</v>
      </c>
      <c r="B59" s="4">
        <f t="shared" si="0"/>
        <v>0.52857142857142858</v>
      </c>
      <c r="C59" s="4">
        <f t="shared" si="1"/>
        <v>0.82331569151594863</v>
      </c>
      <c r="D59" s="4">
        <f t="shared" si="2"/>
        <v>0.56666666666666676</v>
      </c>
      <c r="E59" s="4">
        <f t="shared" si="3"/>
        <v>0.42555748318834108</v>
      </c>
      <c r="F59" s="15">
        <f t="shared" si="4"/>
        <v>0.28929379949956169</v>
      </c>
      <c r="G59" s="11">
        <f t="shared" si="5"/>
        <v>9.8000000000000049E-3</v>
      </c>
      <c r="H59" s="11">
        <f t="shared" si="6"/>
        <v>0.12684471227575086</v>
      </c>
    </row>
    <row r="60" spans="1:8" x14ac:dyDescent="0.35">
      <c r="A60" s="11">
        <v>5.8</v>
      </c>
      <c r="B60" s="4">
        <f t="shared" si="0"/>
        <v>0.54285714285714282</v>
      </c>
      <c r="C60" s="4">
        <f t="shared" si="1"/>
        <v>0.85633142684271546</v>
      </c>
      <c r="D60" s="4">
        <f t="shared" si="2"/>
        <v>0.6</v>
      </c>
      <c r="E60" s="4">
        <f t="shared" si="3"/>
        <v>0.45016600268752205</v>
      </c>
      <c r="F60" s="15">
        <f t="shared" si="4"/>
        <v>0.30081795435727549</v>
      </c>
      <c r="G60" s="11">
        <f t="shared" si="5"/>
        <v>1.2799999999999995E-2</v>
      </c>
      <c r="H60" s="11">
        <f t="shared" si="6"/>
        <v>0.13263857998896</v>
      </c>
    </row>
    <row r="61" spans="1:8" x14ac:dyDescent="0.35">
      <c r="A61" s="11">
        <v>5.9</v>
      </c>
      <c r="B61" s="4">
        <f t="shared" si="0"/>
        <v>0.55714285714285716</v>
      </c>
      <c r="C61" s="4">
        <f t="shared" si="1"/>
        <v>0.88484546418411936</v>
      </c>
      <c r="D61" s="4">
        <f t="shared" si="2"/>
        <v>0.63333333333333341</v>
      </c>
      <c r="E61" s="4">
        <f t="shared" si="3"/>
        <v>0.4750208125210601</v>
      </c>
      <c r="F61" s="15">
        <f t="shared" si="4"/>
        <v>0.31260573969965544</v>
      </c>
      <c r="G61" s="11">
        <f t="shared" si="5"/>
        <v>1.6200000000000013E-2</v>
      </c>
      <c r="H61" s="11">
        <f t="shared" si="6"/>
        <v>0.13865042944511885</v>
      </c>
    </row>
    <row r="62" spans="1:8" x14ac:dyDescent="0.35">
      <c r="A62" s="11">
        <v>6</v>
      </c>
      <c r="B62" s="4">
        <f t="shared" si="0"/>
        <v>0.5714285714285714</v>
      </c>
      <c r="C62" s="4">
        <f t="shared" si="1"/>
        <v>0.9089976004549426</v>
      </c>
      <c r="D62" s="4">
        <f t="shared" si="2"/>
        <v>0.66666666666666663</v>
      </c>
      <c r="E62" s="4">
        <f t="shared" si="3"/>
        <v>0.5</v>
      </c>
      <c r="F62" s="15">
        <f t="shared" si="4"/>
        <v>0.32465246735834974</v>
      </c>
      <c r="G62" s="11">
        <f t="shared" si="5"/>
        <v>2.0000000000000004E-2</v>
      </c>
      <c r="H62" s="11">
        <f t="shared" si="6"/>
        <v>0.14487585991350699</v>
      </c>
    </row>
    <row r="63" spans="1:8" x14ac:dyDescent="0.35">
      <c r="A63" s="11">
        <v>6.1</v>
      </c>
      <c r="B63" s="4">
        <f t="shared" si="0"/>
        <v>0.58571428571428563</v>
      </c>
      <c r="C63" s="4">
        <f t="shared" si="1"/>
        <v>0.92908175431182782</v>
      </c>
      <c r="D63" s="4">
        <f t="shared" si="2"/>
        <v>0.69999999999999984</v>
      </c>
      <c r="E63" s="4">
        <f t="shared" si="3"/>
        <v>0.5249791874789399</v>
      </c>
      <c r="F63" s="15">
        <f t="shared" si="4"/>
        <v>0.33695277229782516</v>
      </c>
      <c r="G63" s="11">
        <f t="shared" si="5"/>
        <v>2.4199999999999982E-2</v>
      </c>
      <c r="H63" s="11">
        <f t="shared" si="6"/>
        <v>0.15131010378150495</v>
      </c>
    </row>
    <row r="64" spans="1:8" x14ac:dyDescent="0.35">
      <c r="A64" s="11">
        <v>6.2</v>
      </c>
      <c r="B64" s="4">
        <f t="shared" si="0"/>
        <v>0.6</v>
      </c>
      <c r="C64" s="4">
        <f t="shared" si="1"/>
        <v>0.94549414412456567</v>
      </c>
      <c r="D64" s="4">
        <f t="shared" si="2"/>
        <v>0.73333333333333339</v>
      </c>
      <c r="E64" s="4">
        <f t="shared" si="3"/>
        <v>0.54983399731247795</v>
      </c>
      <c r="F64" s="15">
        <f t="shared" si="4"/>
        <v>0.34950060019975648</v>
      </c>
      <c r="G64" s="11">
        <f t="shared" si="5"/>
        <v>2.880000000000001E-2</v>
      </c>
      <c r="H64" s="11">
        <f t="shared" si="6"/>
        <v>0.1579480261876452</v>
      </c>
    </row>
    <row r="65" spans="1:8" x14ac:dyDescent="0.35">
      <c r="A65" s="11">
        <v>6.3</v>
      </c>
      <c r="B65" s="4">
        <f t="shared" si="0"/>
        <v>0.61428571428571421</v>
      </c>
      <c r="C65" s="4">
        <f t="shared" si="1"/>
        <v>0.95868514976803509</v>
      </c>
      <c r="D65" s="4">
        <f t="shared" si="2"/>
        <v>0.76666666666666661</v>
      </c>
      <c r="E65" s="4">
        <f t="shared" si="3"/>
        <v>0.57444251681165892</v>
      </c>
      <c r="F65" s="15">
        <f t="shared" si="4"/>
        <v>0.36228919676675569</v>
      </c>
      <c r="G65" s="11">
        <f t="shared" si="5"/>
        <v>3.379999999999999E-2</v>
      </c>
      <c r="H65" s="11">
        <f t="shared" si="6"/>
        <v>0.16478412601660247</v>
      </c>
    </row>
    <row r="66" spans="1:8" x14ac:dyDescent="0.35">
      <c r="A66" s="11">
        <v>6.4</v>
      </c>
      <c r="B66" s="4">
        <f t="shared" ref="B66:B129" si="7">IF(AND((A66&gt;=$K$3),(A66&lt;=$K$4)),1,IF(AND((A66&gt;$K$2),(A66&lt;$K$3)),((A66-$K$2)/($K$3-$K$2)),IF(AND((A66&gt;$K$4),(A66&lt;$K$5)),((A66-$K$5)/($K$4-$K$5)),0)))</f>
        <v>0.62857142857142867</v>
      </c>
      <c r="C66" s="4">
        <f t="shared" ref="C66:C129" si="8">1/(1+ABS((A66-$K$10)/$K$8)^(2*$K$9))</f>
        <v>0.96911950952197168</v>
      </c>
      <c r="D66" s="4">
        <f t="shared" ref="D66:D129" si="9">IF(OR((A66&lt;=$K$13),(A66&gt;=$K$15)),0,IF(A66=$K$14,1,IF(AND((A66&gt;$K$13),(A66&lt;$K$14)),((A66-$K$13)/($K$14-$K$13)),((A66-$K$15)/($K$14-$K$15)))))</f>
        <v>0.80000000000000016</v>
      </c>
      <c r="E66" s="4">
        <f t="shared" ref="E66:E129" si="10">1/(1+EXP(-$K$18*(A66-$K$19)))</f>
        <v>0.59868766011245211</v>
      </c>
      <c r="F66" s="15">
        <f t="shared" ref="F66:F129" si="11">EXP(-(((A66-$K$22)^2)/(2*$K$23^2)))</f>
        <v>0.37531109885139957</v>
      </c>
      <c r="G66" s="11">
        <f t="shared" ref="G66:G129" si="12">IF(A66&lt;=$K$26,0,IF(AND(A66&gt;=$K$26,A66&lt;=$K$28),2*(((A66-$K$26)/($K$27-$K$26))^2),IF(AND(A66&gt;=$K$28,A66&lt;=$K$27),1-2*((($K$27-A66)/($K$27-$K$26))^2),1)))</f>
        <v>3.920000000000002E-2</v>
      </c>
      <c r="H66" s="11">
        <f t="shared" ref="H66" si="13">(MIN($N$6,$N$7)*F66+MIN($N$8,$N$9)*G66)-MIN($N$6,$N$7)*F66*MIN($N$8,$N$9)*G66</f>
        <v>0.17181253830655577</v>
      </c>
    </row>
    <row r="67" spans="1:8" x14ac:dyDescent="0.35">
      <c r="A67" s="11">
        <v>6.5</v>
      </c>
      <c r="B67" s="4">
        <f t="shared" si="7"/>
        <v>0.6428571428571429</v>
      </c>
      <c r="C67" s="4">
        <f t="shared" si="8"/>
        <v>0.97724670213336673</v>
      </c>
      <c r="D67" s="4">
        <f t="shared" si="9"/>
        <v>0.83333333333333337</v>
      </c>
      <c r="E67" s="4">
        <f t="shared" si="10"/>
        <v>0.62245933120185459</v>
      </c>
      <c r="F67" s="15">
        <f t="shared" si="11"/>
        <v>0.38855812751236413</v>
      </c>
      <c r="G67" s="11">
        <f t="shared" si="12"/>
        <v>4.4999999999999998E-2</v>
      </c>
      <c r="H67" s="11">
        <f t="shared" ref="H67:H130" si="14">(MIN($N$6,$N$7)*F67 + MIN($N$8,$N$9)*G67) - MIN($N$6,$N$7)*F67 * MIN($N$8,$N$9)*G67</f>
        <v>0.17902703811414802</v>
      </c>
    </row>
    <row r="68" spans="1:8" x14ac:dyDescent="0.35">
      <c r="A68" s="11">
        <v>6.6</v>
      </c>
      <c r="B68" s="4">
        <f t="shared" si="7"/>
        <v>0.65714285714285714</v>
      </c>
      <c r="C68" s="4">
        <f t="shared" si="8"/>
        <v>0.98348129088135039</v>
      </c>
      <c r="D68" s="4">
        <f t="shared" si="9"/>
        <v>0.86666666666666659</v>
      </c>
      <c r="E68" s="4">
        <f t="shared" si="10"/>
        <v>0.6456563062257954</v>
      </c>
      <c r="F68" s="15">
        <f t="shared" si="11"/>
        <v>0.40202138309465485</v>
      </c>
      <c r="G68" s="11">
        <f t="shared" si="12"/>
        <v>5.1199999999999982E-2</v>
      </c>
      <c r="H68" s="11">
        <f t="shared" si="14"/>
        <v>0.18642104587659783</v>
      </c>
    </row>
    <row r="69" spans="1:8" x14ac:dyDescent="0.35">
      <c r="A69" s="11">
        <v>6.7</v>
      </c>
      <c r="B69" s="4">
        <f t="shared" si="7"/>
        <v>0.67142857142857149</v>
      </c>
      <c r="C69" s="4">
        <f t="shared" si="8"/>
        <v>0.98819179185987194</v>
      </c>
      <c r="D69" s="4">
        <f t="shared" si="9"/>
        <v>0.9</v>
      </c>
      <c r="E69" s="4">
        <f t="shared" si="10"/>
        <v>0.66818777216816616</v>
      </c>
      <c r="F69" s="15">
        <f t="shared" si="11"/>
        <v>0.41569124242542721</v>
      </c>
      <c r="G69" s="11">
        <f t="shared" si="12"/>
        <v>5.7800000000000011E-2</v>
      </c>
      <c r="H69" s="11">
        <f t="shared" si="14"/>
        <v>0.19398763430439409</v>
      </c>
    </row>
    <row r="70" spans="1:8" x14ac:dyDescent="0.35">
      <c r="A70" s="11">
        <v>6.8</v>
      </c>
      <c r="B70" s="4">
        <f t="shared" si="7"/>
        <v>0.68571428571428572</v>
      </c>
      <c r="C70" s="4">
        <f t="shared" si="8"/>
        <v>0.99169613771977994</v>
      </c>
      <c r="D70" s="4">
        <f t="shared" si="9"/>
        <v>0.93333333333333324</v>
      </c>
      <c r="E70" s="4">
        <f t="shared" si="10"/>
        <v>0.6899744811276125</v>
      </c>
      <c r="F70" s="15">
        <f t="shared" si="11"/>
        <v>0.42955735821073909</v>
      </c>
      <c r="G70" s="11">
        <f t="shared" si="12"/>
        <v>6.4799999999999996E-2</v>
      </c>
      <c r="H70" s="11">
        <f t="shared" si="14"/>
        <v>0.20171953683145161</v>
      </c>
    </row>
    <row r="71" spans="1:8" x14ac:dyDescent="0.35">
      <c r="A71" s="11">
        <v>6.9</v>
      </c>
      <c r="B71" s="4">
        <f t="shared" si="7"/>
        <v>0.70000000000000007</v>
      </c>
      <c r="C71" s="4">
        <f t="shared" si="8"/>
        <v>0.9942618065677149</v>
      </c>
      <c r="D71" s="4">
        <f t="shared" si="9"/>
        <v>0.96666666666666679</v>
      </c>
      <c r="E71" s="4">
        <f t="shared" si="10"/>
        <v>0.710949502625004</v>
      </c>
      <c r="F71" s="15">
        <f t="shared" si="11"/>
        <v>0.44360866071177185</v>
      </c>
      <c r="G71" s="11">
        <f t="shared" si="12"/>
        <v>7.2200000000000028E-2</v>
      </c>
      <c r="H71" s="11">
        <f t="shared" si="14"/>
        <v>0.20960915764265603</v>
      </c>
    </row>
    <row r="72" spans="1:8" x14ac:dyDescent="0.35">
      <c r="A72" s="11">
        <v>7</v>
      </c>
      <c r="B72" s="4">
        <f t="shared" si="7"/>
        <v>0.7142857142857143</v>
      </c>
      <c r="C72" s="4">
        <f t="shared" si="8"/>
        <v>0.99610894941634243</v>
      </c>
      <c r="D72" s="4">
        <f t="shared" si="9"/>
        <v>1</v>
      </c>
      <c r="E72" s="4">
        <f t="shared" si="10"/>
        <v>0.7310585786300049</v>
      </c>
      <c r="F72" s="15">
        <f t="shared" si="11"/>
        <v>0.45783336177161427</v>
      </c>
      <c r="G72" s="11">
        <f t="shared" si="12"/>
        <v>8.0000000000000016E-2</v>
      </c>
      <c r="H72" s="11">
        <f t="shared" si="14"/>
        <v>0.21764858329139719</v>
      </c>
    </row>
    <row r="73" spans="1:8" x14ac:dyDescent="0.35">
      <c r="A73" s="11">
        <v>7.1</v>
      </c>
      <c r="B73" s="4">
        <f t="shared" si="7"/>
        <v>0.72857142857142854</v>
      </c>
      <c r="C73" s="4">
        <f t="shared" si="8"/>
        <v>0.99741521238135811</v>
      </c>
      <c r="D73" s="4">
        <f t="shared" si="9"/>
        <v>0.96666666666666679</v>
      </c>
      <c r="E73" s="4">
        <f t="shared" si="10"/>
        <v>0.75026010559511747</v>
      </c>
      <c r="F73" s="15">
        <f t="shared" si="11"/>
        <v>0.47221896125565377</v>
      </c>
      <c r="G73" s="11">
        <f t="shared" si="12"/>
        <v>8.8199999999999973E-2</v>
      </c>
      <c r="H73" s="11">
        <f t="shared" si="14"/>
        <v>0.22582959591203036</v>
      </c>
    </row>
    <row r="74" spans="1:8" x14ac:dyDescent="0.35">
      <c r="A74" s="11">
        <v>7.2</v>
      </c>
      <c r="B74" s="4">
        <f t="shared" si="7"/>
        <v>0.74285714285714288</v>
      </c>
      <c r="C74" s="4">
        <f t="shared" si="8"/>
        <v>0.99832131019888715</v>
      </c>
      <c r="D74" s="4">
        <f t="shared" si="9"/>
        <v>0.93333333333333324</v>
      </c>
      <c r="E74" s="4">
        <f t="shared" si="10"/>
        <v>0.76852478349901776</v>
      </c>
      <c r="F74" s="15">
        <f t="shared" si="11"/>
        <v>0.48675225595997168</v>
      </c>
      <c r="G74" s="11">
        <f t="shared" si="12"/>
        <v>9.6800000000000025E-2</v>
      </c>
      <c r="H74" s="11">
        <f t="shared" si="14"/>
        <v>0.2341436880242366</v>
      </c>
    </row>
    <row r="75" spans="1:8" x14ac:dyDescent="0.35">
      <c r="A75" s="11">
        <v>7.3</v>
      </c>
      <c r="B75" s="4">
        <f t="shared" si="7"/>
        <v>0.75714285714285712</v>
      </c>
      <c r="C75" s="4">
        <f t="shared" si="8"/>
        <v>0.99893671566354703</v>
      </c>
      <c r="D75" s="4">
        <f t="shared" si="9"/>
        <v>0.9</v>
      </c>
      <c r="E75" s="4">
        <f t="shared" si="10"/>
        <v>0.78583498304255861</v>
      </c>
      <c r="F75" s="15">
        <f t="shared" si="11"/>
        <v>0.50141935103294044</v>
      </c>
      <c r="G75" s="11">
        <f t="shared" si="12"/>
        <v>0.10579999999999998</v>
      </c>
      <c r="H75" s="11">
        <f t="shared" si="14"/>
        <v>0.24258207891802896</v>
      </c>
    </row>
    <row r="76" spans="1:8" x14ac:dyDescent="0.35">
      <c r="A76" s="11">
        <v>7.4</v>
      </c>
      <c r="B76" s="4">
        <f t="shared" si="7"/>
        <v>0.77142857142857146</v>
      </c>
      <c r="C76" s="4">
        <f t="shared" si="8"/>
        <v>0.99934506921543886</v>
      </c>
      <c r="D76" s="4">
        <f t="shared" si="9"/>
        <v>0.86666666666666659</v>
      </c>
      <c r="E76" s="4">
        <f t="shared" si="10"/>
        <v>0.8021838885585818</v>
      </c>
      <c r="F76" s="15">
        <f t="shared" si="11"/>
        <v>0.51620567394549643</v>
      </c>
      <c r="G76" s="11">
        <f t="shared" si="12"/>
        <v>0.11520000000000004</v>
      </c>
      <c r="H76" s="11">
        <f t="shared" si="14"/>
        <v>0.25113573259970967</v>
      </c>
    </row>
    <row r="77" spans="1:8" x14ac:dyDescent="0.35">
      <c r="A77" s="11">
        <v>7.5</v>
      </c>
      <c r="B77" s="4">
        <f t="shared" si="7"/>
        <v>0.7857142857142857</v>
      </c>
      <c r="C77" s="4">
        <f t="shared" si="8"/>
        <v>0.99960908679851979</v>
      </c>
      <c r="D77" s="4">
        <f t="shared" si="9"/>
        <v>0.83333333333333337</v>
      </c>
      <c r="E77" s="4">
        <f t="shared" si="10"/>
        <v>0.81757447619364365</v>
      </c>
      <c r="F77" s="15">
        <f t="shared" si="11"/>
        <v>0.53109599103534522</v>
      </c>
      <c r="G77" s="11">
        <f t="shared" si="12"/>
        <v>0.125</v>
      </c>
      <c r="H77" s="11">
        <f t="shared" si="14"/>
        <v>0.25979537727046914</v>
      </c>
    </row>
    <row r="78" spans="1:8" x14ac:dyDescent="0.35">
      <c r="A78" s="11">
        <v>7.6</v>
      </c>
      <c r="B78" s="4">
        <f t="shared" si="7"/>
        <v>0.79999999999999993</v>
      </c>
      <c r="C78" s="4">
        <f t="shared" si="8"/>
        <v>0.99977486315894881</v>
      </c>
      <c r="D78" s="4">
        <f t="shared" si="9"/>
        <v>0.80000000000000016</v>
      </c>
      <c r="E78" s="4">
        <f t="shared" si="10"/>
        <v>0.83201838513392445</v>
      </c>
      <c r="F78" s="15">
        <f t="shared" si="11"/>
        <v>0.5460744266397094</v>
      </c>
      <c r="G78" s="11">
        <f t="shared" si="12"/>
        <v>0.13519999999999996</v>
      </c>
      <c r="H78" s="11">
        <f t="shared" si="14"/>
        <v>0.26855152630058654</v>
      </c>
    </row>
    <row r="79" spans="1:8" x14ac:dyDescent="0.35">
      <c r="A79" s="11">
        <v>7.7</v>
      </c>
      <c r="B79" s="4">
        <f t="shared" si="7"/>
        <v>0.81428571428571428</v>
      </c>
      <c r="C79" s="4">
        <f t="shared" si="8"/>
        <v>0.99987554486097419</v>
      </c>
      <c r="D79" s="4">
        <f t="shared" si="9"/>
        <v>0.76666666666666661</v>
      </c>
      <c r="E79" s="4">
        <f t="shared" si="10"/>
        <v>0.84553473491646525</v>
      </c>
      <c r="F79" s="15">
        <f t="shared" si="11"/>
        <v>0.56112448482017441</v>
      </c>
      <c r="G79" s="11">
        <f t="shared" si="12"/>
        <v>0.14580000000000001</v>
      </c>
      <c r="H79" s="11">
        <f t="shared" si="14"/>
        <v>0.27739450065339166</v>
      </c>
    </row>
    <row r="80" spans="1:8" x14ac:dyDescent="0.35">
      <c r="A80" s="11">
        <v>7.8</v>
      </c>
      <c r="B80" s="4">
        <f t="shared" si="7"/>
        <v>0.82857142857142851</v>
      </c>
      <c r="C80" s="4">
        <f t="shared" si="8"/>
        <v>0.99993439430438968</v>
      </c>
      <c r="D80" s="4">
        <f t="shared" si="9"/>
        <v>0.73333333333333339</v>
      </c>
      <c r="E80" s="4">
        <f t="shared" si="10"/>
        <v>0.85814893509951229</v>
      </c>
      <c r="F80" s="15">
        <f t="shared" si="11"/>
        <v>0.57622907367179987</v>
      </c>
      <c r="G80" s="11">
        <f t="shared" si="12"/>
        <v>0.15679999999999997</v>
      </c>
      <c r="H80" s="11">
        <f t="shared" si="14"/>
        <v>0.28631445270433259</v>
      </c>
    </row>
    <row r="81" spans="1:8" x14ac:dyDescent="0.35">
      <c r="A81" s="11">
        <v>7.9</v>
      </c>
      <c r="B81" s="4">
        <f t="shared" si="7"/>
        <v>0.84285714285714286</v>
      </c>
      <c r="C81" s="4">
        <f t="shared" si="8"/>
        <v>0.99996729250032712</v>
      </c>
      <c r="D81" s="4">
        <f t="shared" si="9"/>
        <v>0.69999999999999984</v>
      </c>
      <c r="E81" s="4">
        <f t="shared" si="10"/>
        <v>0.86989152563700212</v>
      </c>
      <c r="F81" s="15">
        <f t="shared" si="11"/>
        <v>0.59137053219698121</v>
      </c>
      <c r="G81" s="11">
        <f t="shared" si="12"/>
        <v>0.16820000000000004</v>
      </c>
      <c r="H81" s="11">
        <f t="shared" si="14"/>
        <v>0.2953013913917254</v>
      </c>
    </row>
    <row r="82" spans="1:8" x14ac:dyDescent="0.35">
      <c r="A82" s="11">
        <v>8</v>
      </c>
      <c r="B82" s="4">
        <f t="shared" si="7"/>
        <v>0.8571428571428571</v>
      </c>
      <c r="C82" s="4">
        <f t="shared" si="8"/>
        <v>0.99998474144376459</v>
      </c>
      <c r="D82" s="4">
        <f t="shared" si="9"/>
        <v>0.66666666666666663</v>
      </c>
      <c r="E82" s="4">
        <f t="shared" si="10"/>
        <v>0.88079707797788231</v>
      </c>
      <c r="F82" s="15">
        <f t="shared" si="11"/>
        <v>0.60653065971263342</v>
      </c>
      <c r="G82" s="11">
        <f t="shared" si="12"/>
        <v>0.18</v>
      </c>
      <c r="H82" s="11">
        <f t="shared" si="14"/>
        <v>0.30434520862708947</v>
      </c>
    </row>
    <row r="83" spans="1:8" x14ac:dyDescent="0.35">
      <c r="A83" s="11">
        <v>8.1</v>
      </c>
      <c r="B83" s="4">
        <f t="shared" si="7"/>
        <v>0.87142857142857133</v>
      </c>
      <c r="C83" s="4">
        <f t="shared" si="8"/>
        <v>0.99999343163478804</v>
      </c>
      <c r="D83" s="4">
        <f t="shared" si="9"/>
        <v>0.63333333333333341</v>
      </c>
      <c r="E83" s="4">
        <f t="shared" si="10"/>
        <v>0.89090317880438707</v>
      </c>
      <c r="F83" s="15">
        <f t="shared" si="11"/>
        <v>0.62169074774719313</v>
      </c>
      <c r="G83" s="11">
        <f t="shared" si="12"/>
        <v>0.19219999999999993</v>
      </c>
      <c r="H83" s="11">
        <f t="shared" si="14"/>
        <v>0.31343570688446221</v>
      </c>
    </row>
    <row r="84" spans="1:8" x14ac:dyDescent="0.35">
      <c r="A84" s="11">
        <v>8.1999999999999993</v>
      </c>
      <c r="B84" s="4">
        <f t="shared" si="7"/>
        <v>0.88571428571428557</v>
      </c>
      <c r="C84" s="4">
        <f t="shared" si="8"/>
        <v>0.99999744000655355</v>
      </c>
      <c r="D84" s="4">
        <f t="shared" si="9"/>
        <v>0.6000000000000002</v>
      </c>
      <c r="E84" s="4">
        <f t="shared" si="10"/>
        <v>0.9002495108803148</v>
      </c>
      <c r="F84" s="15">
        <f t="shared" si="11"/>
        <v>0.63683161437174307</v>
      </c>
      <c r="G84" s="11">
        <f t="shared" si="12"/>
        <v>0.20479999999999993</v>
      </c>
      <c r="H84" s="11">
        <f t="shared" si="14"/>
        <v>0.32256262787979467</v>
      </c>
    </row>
    <row r="85" spans="1:8" x14ac:dyDescent="0.35">
      <c r="A85" s="11">
        <v>8.3000000000000007</v>
      </c>
      <c r="B85" s="4">
        <f t="shared" si="7"/>
        <v>0.90000000000000013</v>
      </c>
      <c r="C85" s="4">
        <f t="shared" si="8"/>
        <v>0.99999912036194927</v>
      </c>
      <c r="D85" s="4">
        <f t="shared" si="9"/>
        <v>0.56666666666666643</v>
      </c>
      <c r="E85" s="4">
        <f t="shared" si="10"/>
        <v>0.90887703898514394</v>
      </c>
      <c r="F85" s="15">
        <f t="shared" si="11"/>
        <v>0.65193364089734551</v>
      </c>
      <c r="G85" s="11">
        <f t="shared" si="12"/>
        <v>0.2178000000000001</v>
      </c>
      <c r="H85" s="11">
        <f t="shared" si="14"/>
        <v>0.3317156822435135</v>
      </c>
    </row>
    <row r="86" spans="1:8" x14ac:dyDescent="0.35">
      <c r="A86" s="11">
        <v>8.4</v>
      </c>
      <c r="B86" s="4">
        <f t="shared" si="7"/>
        <v>0.91428571428571437</v>
      </c>
      <c r="C86" s="4">
        <f t="shared" si="8"/>
        <v>0.99999974371100331</v>
      </c>
      <c r="D86" s="4">
        <f t="shared" si="9"/>
        <v>0.53333333333333321</v>
      </c>
      <c r="E86" s="4">
        <f t="shared" si="10"/>
        <v>0.91682730350607766</v>
      </c>
      <c r="F86" s="15">
        <f t="shared" si="11"/>
        <v>0.66697681085847449</v>
      </c>
      <c r="G86" s="11">
        <f t="shared" si="12"/>
        <v>0.23120000000000004</v>
      </c>
      <c r="H86" s="11">
        <f t="shared" si="14"/>
        <v>0.34088458008165867</v>
      </c>
    </row>
    <row r="87" spans="1:8" x14ac:dyDescent="0.35">
      <c r="A87" s="11">
        <v>8.5</v>
      </c>
      <c r="B87" s="4">
        <f t="shared" si="7"/>
        <v>0.9285714285714286</v>
      </c>
      <c r="C87" s="4">
        <f t="shared" si="8"/>
        <v>0.99999994039535878</v>
      </c>
      <c r="D87" s="4">
        <f t="shared" si="9"/>
        <v>0.5</v>
      </c>
      <c r="E87" s="4">
        <f t="shared" si="10"/>
        <v>0.92414181997875655</v>
      </c>
      <c r="F87" s="15">
        <f t="shared" si="11"/>
        <v>0.68194075119034814</v>
      </c>
      <c r="G87" s="11">
        <f t="shared" si="12"/>
        <v>0.24499999999999997</v>
      </c>
      <c r="H87" s="11">
        <f t="shared" si="14"/>
        <v>0.35005906231372508</v>
      </c>
    </row>
    <row r="88" spans="1:8" x14ac:dyDescent="0.35">
      <c r="A88" s="11">
        <v>8.6</v>
      </c>
      <c r="B88" s="4">
        <f t="shared" si="7"/>
        <v>0.94285714285714284</v>
      </c>
      <c r="C88" s="4">
        <f t="shared" si="8"/>
        <v>0.99999999000000017</v>
      </c>
      <c r="D88" s="4">
        <f t="shared" si="9"/>
        <v>0.46666666666666679</v>
      </c>
      <c r="E88" s="4">
        <f t="shared" si="10"/>
        <v>0.93086157965665306</v>
      </c>
      <c r="F88" s="15">
        <f t="shared" si="11"/>
        <v>0.6968047754960347</v>
      </c>
      <c r="G88" s="11">
        <f t="shared" si="12"/>
        <v>0.25919999999999999</v>
      </c>
      <c r="H88" s="11">
        <f t="shared" si="14"/>
        <v>0.35922893266850453</v>
      </c>
    </row>
    <row r="89" spans="1:8" x14ac:dyDescent="0.35">
      <c r="A89" s="11">
        <v>8.6999999999999993</v>
      </c>
      <c r="B89" s="4">
        <f t="shared" si="7"/>
        <v>0.95714285714285707</v>
      </c>
      <c r="C89" s="4">
        <f t="shared" si="8"/>
        <v>0.99999999899887082</v>
      </c>
      <c r="D89" s="4">
        <f t="shared" si="9"/>
        <v>0.43333333333333357</v>
      </c>
      <c r="E89" s="4">
        <f t="shared" si="10"/>
        <v>0.9370266439430035</v>
      </c>
      <c r="F89" s="15">
        <f t="shared" si="11"/>
        <v>0.71154792928753663</v>
      </c>
      <c r="G89" s="11">
        <f t="shared" si="12"/>
        <v>0.27379999999999993</v>
      </c>
      <c r="H89" s="11">
        <f t="shared" si="14"/>
        <v>0.36838409021290702</v>
      </c>
    </row>
    <row r="90" spans="1:8" x14ac:dyDescent="0.35">
      <c r="A90" s="11">
        <v>8.8000000000000007</v>
      </c>
      <c r="B90" s="4">
        <f t="shared" si="7"/>
        <v>0.97142857142857153</v>
      </c>
      <c r="C90" s="4">
        <f t="shared" si="8"/>
        <v>0.99999999996093747</v>
      </c>
      <c r="D90" s="4">
        <f t="shared" si="9"/>
        <v>0.39999999999999974</v>
      </c>
      <c r="E90" s="4">
        <f t="shared" si="10"/>
        <v>0.94267582410113127</v>
      </c>
      <c r="F90" s="15">
        <f t="shared" si="11"/>
        <v>0.72614903707369105</v>
      </c>
      <c r="G90" s="11">
        <f t="shared" si="12"/>
        <v>0.28880000000000011</v>
      </c>
      <c r="H90" s="11">
        <f t="shared" si="14"/>
        <v>0.37751456228297975</v>
      </c>
    </row>
    <row r="91" spans="1:8" x14ac:dyDescent="0.35">
      <c r="A91" s="11">
        <v>8.9</v>
      </c>
      <c r="B91" s="4">
        <f t="shared" si="7"/>
        <v>0.98571428571428577</v>
      </c>
      <c r="C91" s="4">
        <f t="shared" si="8"/>
        <v>0.99999999999984746</v>
      </c>
      <c r="D91" s="4">
        <f t="shared" si="9"/>
        <v>0.36666666666666653</v>
      </c>
      <c r="E91" s="4">
        <f t="shared" si="10"/>
        <v>0.94784643692158232</v>
      </c>
      <c r="F91" s="15">
        <f t="shared" si="11"/>
        <v>0.74058675115675188</v>
      </c>
      <c r="G91" s="11">
        <f t="shared" si="12"/>
        <v>0.30420000000000003</v>
      </c>
      <c r="H91" s="11">
        <f t="shared" si="14"/>
        <v>0.38661053768119591</v>
      </c>
    </row>
    <row r="92" spans="1:8" x14ac:dyDescent="0.35">
      <c r="A92" s="11">
        <v>9</v>
      </c>
      <c r="B92" s="4">
        <f t="shared" si="7"/>
        <v>1</v>
      </c>
      <c r="C92" s="4">
        <f t="shared" si="8"/>
        <v>1</v>
      </c>
      <c r="D92" s="4">
        <f t="shared" si="9"/>
        <v>0.33333333333333331</v>
      </c>
      <c r="E92" s="4">
        <f t="shared" si="10"/>
        <v>0.95257412682243336</v>
      </c>
      <c r="F92" s="15">
        <f t="shared" si="11"/>
        <v>0.75483960198900735</v>
      </c>
      <c r="G92" s="11">
        <f t="shared" si="12"/>
        <v>0.32000000000000006</v>
      </c>
      <c r="H92" s="11">
        <f t="shared" si="14"/>
        <v>0.3956623999996009</v>
      </c>
    </row>
    <row r="93" spans="1:8" x14ac:dyDescent="0.35">
      <c r="A93" s="11">
        <v>9.1</v>
      </c>
      <c r="B93" s="4">
        <f t="shared" si="7"/>
        <v>1</v>
      </c>
      <c r="C93" s="4">
        <f t="shared" si="8"/>
        <v>0.99999999999984746</v>
      </c>
      <c r="D93" s="4">
        <f t="shared" si="9"/>
        <v>0.3000000000000001</v>
      </c>
      <c r="E93" s="4">
        <f t="shared" si="10"/>
        <v>0.95689274505891386</v>
      </c>
      <c r="F93" s="15">
        <f t="shared" si="11"/>
        <v>0.7688860499307919</v>
      </c>
      <c r="G93" s="11">
        <f t="shared" si="12"/>
        <v>0.33619999999999994</v>
      </c>
      <c r="H93" s="11">
        <f t="shared" si="14"/>
        <v>0.40466076092461573</v>
      </c>
    </row>
    <row r="94" spans="1:8" x14ac:dyDescent="0.35">
      <c r="A94" s="11">
        <v>9.1999999999999993</v>
      </c>
      <c r="B94" s="4">
        <f t="shared" si="7"/>
        <v>1</v>
      </c>
      <c r="C94" s="4">
        <f t="shared" si="8"/>
        <v>0.99999999996093747</v>
      </c>
      <c r="D94" s="4">
        <f t="shared" si="9"/>
        <v>0.26666666666666689</v>
      </c>
      <c r="E94" s="4">
        <f t="shared" si="10"/>
        <v>0.96083427720323566</v>
      </c>
      <c r="F94" s="15">
        <f t="shared" si="11"/>
        <v>0.78270453824186803</v>
      </c>
      <c r="G94" s="11">
        <f t="shared" si="12"/>
        <v>0.35279999999999989</v>
      </c>
      <c r="H94" s="11">
        <f t="shared" si="14"/>
        <v>0.41359649337626758</v>
      </c>
    </row>
    <row r="95" spans="1:8" x14ac:dyDescent="0.35">
      <c r="A95" s="11">
        <v>9.3000000000000007</v>
      </c>
      <c r="B95" s="4">
        <f t="shared" si="7"/>
        <v>1</v>
      </c>
      <c r="C95" s="4">
        <f t="shared" si="8"/>
        <v>0.99999999899887082</v>
      </c>
      <c r="D95" s="4">
        <f t="shared" si="9"/>
        <v>0.23333333333333309</v>
      </c>
      <c r="E95" s="4">
        <f t="shared" si="10"/>
        <v>0.96442881072736386</v>
      </c>
      <c r="F95" s="15">
        <f t="shared" si="11"/>
        <v>0.79627354712941945</v>
      </c>
      <c r="G95" s="11">
        <f t="shared" si="12"/>
        <v>0.36980000000000007</v>
      </c>
      <c r="H95" s="11">
        <f t="shared" si="14"/>
        <v>0.42246076433235225</v>
      </c>
    </row>
    <row r="96" spans="1:8" x14ac:dyDescent="0.35">
      <c r="A96" s="11">
        <v>9.4</v>
      </c>
      <c r="B96" s="4">
        <f t="shared" si="7"/>
        <v>1</v>
      </c>
      <c r="C96" s="4">
        <f t="shared" si="8"/>
        <v>0.99999999000000017</v>
      </c>
      <c r="D96" s="4">
        <f t="shared" si="9"/>
        <v>0.19999999999999987</v>
      </c>
      <c r="E96" s="4">
        <f t="shared" si="10"/>
        <v>0.96770453530154954</v>
      </c>
      <c r="F96" s="15">
        <f t="shared" si="11"/>
        <v>0.809571648667887</v>
      </c>
      <c r="G96" s="11">
        <f t="shared" si="12"/>
        <v>0.3872000000000001</v>
      </c>
      <c r="H96" s="11">
        <f t="shared" si="14"/>
        <v>0.43124506718658889</v>
      </c>
    </row>
    <row r="97" spans="1:8" x14ac:dyDescent="0.35">
      <c r="A97" s="11">
        <v>9.5</v>
      </c>
      <c r="B97" s="4">
        <f t="shared" si="7"/>
        <v>1</v>
      </c>
      <c r="C97" s="4">
        <f t="shared" si="8"/>
        <v>0.99999994039535878</v>
      </c>
      <c r="D97" s="4">
        <f t="shared" si="9"/>
        <v>0.16666666666666666</v>
      </c>
      <c r="E97" s="4">
        <f t="shared" si="10"/>
        <v>0.97068776924864364</v>
      </c>
      <c r="F97" s="15">
        <f t="shared" si="11"/>
        <v>0.82257756239866464</v>
      </c>
      <c r="G97" s="11">
        <f t="shared" si="12"/>
        <v>0.40500000000000003</v>
      </c>
      <c r="H97" s="11">
        <f t="shared" si="14"/>
        <v>0.43994125348921925</v>
      </c>
    </row>
    <row r="98" spans="1:8" x14ac:dyDescent="0.35">
      <c r="A98" s="11">
        <v>9.6</v>
      </c>
      <c r="B98" s="4">
        <f t="shared" si="7"/>
        <v>1</v>
      </c>
      <c r="C98" s="4">
        <f t="shared" si="8"/>
        <v>0.99999974371100331</v>
      </c>
      <c r="D98" s="4">
        <f t="shared" si="9"/>
        <v>0.13333333333333344</v>
      </c>
      <c r="E98" s="4">
        <f t="shared" si="10"/>
        <v>0.97340300642313404</v>
      </c>
      <c r="F98" s="15">
        <f t="shared" si="11"/>
        <v>0.835270211411272</v>
      </c>
      <c r="G98" s="11">
        <f t="shared" si="12"/>
        <v>0.42319999999999991</v>
      </c>
      <c r="H98" s="11">
        <f t="shared" si="14"/>
        <v>0.44854156391874739</v>
      </c>
    </row>
    <row r="99" spans="1:8" x14ac:dyDescent="0.35">
      <c r="A99" s="11">
        <v>9.6999999999999993</v>
      </c>
      <c r="B99" s="4">
        <f t="shared" si="7"/>
        <v>1</v>
      </c>
      <c r="C99" s="4">
        <f t="shared" si="8"/>
        <v>0.99999912036194927</v>
      </c>
      <c r="D99" s="4">
        <f t="shared" si="9"/>
        <v>0.10000000000000024</v>
      </c>
      <c r="E99" s="4">
        <f t="shared" si="10"/>
        <v>0.9758729785823308</v>
      </c>
      <c r="F99" s="15">
        <f t="shared" si="11"/>
        <v>0.84762877870213571</v>
      </c>
      <c r="G99" s="11">
        <f t="shared" si="12"/>
        <v>0.44179999999999986</v>
      </c>
      <c r="H99" s="11">
        <f t="shared" si="14"/>
        <v>0.45703865833463858</v>
      </c>
    </row>
    <row r="100" spans="1:8" x14ac:dyDescent="0.35">
      <c r="A100" s="11">
        <v>9.8000000000000007</v>
      </c>
      <c r="B100" s="4">
        <f t="shared" si="7"/>
        <v>1</v>
      </c>
      <c r="C100" s="4">
        <f t="shared" si="8"/>
        <v>0.99999744000655355</v>
      </c>
      <c r="D100" s="4">
        <f t="shared" si="9"/>
        <v>6.666666666666643E-2</v>
      </c>
      <c r="E100" s="4">
        <f t="shared" si="10"/>
        <v>0.97811872906386943</v>
      </c>
      <c r="F100" s="15">
        <f t="shared" si="11"/>
        <v>0.85963276360254226</v>
      </c>
      <c r="G100" s="11">
        <f t="shared" si="12"/>
        <v>0.46080000000000015</v>
      </c>
      <c r="H100" s="11">
        <f t="shared" si="14"/>
        <v>0.46542564476279646</v>
      </c>
    </row>
    <row r="101" spans="1:8" x14ac:dyDescent="0.35">
      <c r="A101" s="11">
        <v>9.9</v>
      </c>
      <c r="B101" s="4">
        <f t="shared" si="7"/>
        <v>1</v>
      </c>
      <c r="C101" s="4">
        <f t="shared" si="8"/>
        <v>0.99999343163478804</v>
      </c>
      <c r="D101" s="4">
        <f t="shared" si="9"/>
        <v>3.3333333333333215E-2</v>
      </c>
      <c r="E101" s="4">
        <f t="shared" si="10"/>
        <v>0.98015969426592253</v>
      </c>
      <c r="F101" s="15">
        <f t="shared" si="11"/>
        <v>0.87126203806373947</v>
      </c>
      <c r="G101" s="11">
        <f t="shared" si="12"/>
        <v>0.48020000000000007</v>
      </c>
      <c r="H101" s="11">
        <f t="shared" si="14"/>
        <v>0.47369610716852534</v>
      </c>
    </row>
    <row r="102" spans="1:8" x14ac:dyDescent="0.35">
      <c r="A102" s="11">
        <v>10</v>
      </c>
      <c r="B102" s="4">
        <f t="shared" si="7"/>
        <v>1</v>
      </c>
      <c r="C102" s="4">
        <f t="shared" si="8"/>
        <v>0.99998474144376459</v>
      </c>
      <c r="D102" s="4">
        <f t="shared" si="9"/>
        <v>0</v>
      </c>
      <c r="E102" s="4">
        <f t="shared" si="10"/>
        <v>0.98201379003790845</v>
      </c>
      <c r="F102" s="15">
        <f t="shared" si="11"/>
        <v>0.88249690258459546</v>
      </c>
      <c r="G102" s="11">
        <f t="shared" si="12"/>
        <v>0.5</v>
      </c>
      <c r="H102" s="11">
        <f t="shared" si="14"/>
        <v>0.48184413187545072</v>
      </c>
    </row>
    <row r="103" spans="1:8" x14ac:dyDescent="0.35">
      <c r="A103" s="11">
        <v>10.1</v>
      </c>
      <c r="B103" s="4">
        <f t="shared" si="7"/>
        <v>1</v>
      </c>
      <c r="C103" s="4">
        <f t="shared" si="8"/>
        <v>0.99996729250032712</v>
      </c>
      <c r="D103" s="4">
        <f t="shared" si="9"/>
        <v>0</v>
      </c>
      <c r="E103" s="4">
        <f t="shared" si="10"/>
        <v>0.9836975006285591</v>
      </c>
      <c r="F103" s="15">
        <f t="shared" si="11"/>
        <v>0.89331814156568246</v>
      </c>
      <c r="G103" s="11">
        <f t="shared" si="12"/>
        <v>0.51979999999999993</v>
      </c>
      <c r="H103" s="11">
        <f t="shared" si="14"/>
        <v>0.48978204591112462</v>
      </c>
    </row>
    <row r="104" spans="1:8" x14ac:dyDescent="0.35">
      <c r="A104" s="11">
        <v>10.199999999999999</v>
      </c>
      <c r="B104" s="4">
        <f t="shared" si="7"/>
        <v>1</v>
      </c>
      <c r="C104" s="4">
        <f t="shared" si="8"/>
        <v>0.99993439430438968</v>
      </c>
      <c r="D104" s="4">
        <f t="shared" si="9"/>
        <v>0</v>
      </c>
      <c r="E104" s="4">
        <f t="shared" si="10"/>
        <v>0.98522596830672693</v>
      </c>
      <c r="F104" s="15">
        <f t="shared" si="11"/>
        <v>0.90370707787319604</v>
      </c>
      <c r="G104" s="11">
        <f t="shared" si="12"/>
        <v>0.5391999999999999</v>
      </c>
      <c r="H104" s="11">
        <f t="shared" si="14"/>
        <v>0.49742510150909919</v>
      </c>
    </row>
    <row r="105" spans="1:8" x14ac:dyDescent="0.35">
      <c r="A105" s="11">
        <v>10.3</v>
      </c>
      <c r="B105" s="4">
        <f t="shared" si="7"/>
        <v>1</v>
      </c>
      <c r="C105" s="4">
        <f t="shared" si="8"/>
        <v>0.99987554486097419</v>
      </c>
      <c r="D105" s="4">
        <f t="shared" si="9"/>
        <v>0</v>
      </c>
      <c r="E105" s="4">
        <f t="shared" si="10"/>
        <v>0.98661308217233512</v>
      </c>
      <c r="F105" s="15">
        <f t="shared" si="11"/>
        <v>0.91364562639672897</v>
      </c>
      <c r="G105" s="11">
        <f t="shared" si="12"/>
        <v>0.55820000000000014</v>
      </c>
      <c r="H105" s="11">
        <f t="shared" si="14"/>
        <v>0.5047723653145999</v>
      </c>
    </row>
    <row r="106" spans="1:8" x14ac:dyDescent="0.35">
      <c r="A106" s="11">
        <v>10.4</v>
      </c>
      <c r="B106" s="4">
        <f t="shared" si="7"/>
        <v>1</v>
      </c>
      <c r="C106" s="4">
        <f t="shared" si="8"/>
        <v>0.99977486315894881</v>
      </c>
      <c r="D106" s="4">
        <f t="shared" si="9"/>
        <v>0</v>
      </c>
      <c r="E106" s="4">
        <f t="shared" si="10"/>
        <v>0.98787156501572571</v>
      </c>
      <c r="F106" s="15">
        <f t="shared" si="11"/>
        <v>0.92311634638663587</v>
      </c>
      <c r="G106" s="11">
        <f t="shared" si="12"/>
        <v>0.57680000000000009</v>
      </c>
      <c r="H106" s="11">
        <f t="shared" si="14"/>
        <v>0.51182317103296615</v>
      </c>
    </row>
    <row r="107" spans="1:8" x14ac:dyDescent="0.35">
      <c r="A107" s="11">
        <v>10.5</v>
      </c>
      <c r="B107" s="4">
        <f t="shared" si="7"/>
        <v>1</v>
      </c>
      <c r="C107" s="4">
        <f t="shared" si="8"/>
        <v>0.99960908679851979</v>
      </c>
      <c r="D107" s="4">
        <f t="shared" si="9"/>
        <v>0</v>
      </c>
      <c r="E107" s="4">
        <f t="shared" si="10"/>
        <v>0.98901305736940681</v>
      </c>
      <c r="F107" s="15">
        <f t="shared" si="11"/>
        <v>0.93210249235952758</v>
      </c>
      <c r="G107" s="11">
        <f t="shared" si="12"/>
        <v>0.59499999999999997</v>
      </c>
      <c r="H107" s="11">
        <f t="shared" si="14"/>
        <v>0.51857711820828534</v>
      </c>
    </row>
    <row r="108" spans="1:8" x14ac:dyDescent="0.35">
      <c r="A108" s="11">
        <v>10.6</v>
      </c>
      <c r="B108" s="4">
        <f t="shared" si="7"/>
        <v>1</v>
      </c>
      <c r="C108" s="4">
        <f t="shared" si="8"/>
        <v>0.99934506921543886</v>
      </c>
      <c r="D108" s="4">
        <f t="shared" si="9"/>
        <v>0</v>
      </c>
      <c r="E108" s="4">
        <f t="shared" si="10"/>
        <v>0.99004819813309575</v>
      </c>
      <c r="F108" s="15">
        <f t="shared" si="11"/>
        <v>0.94058806336434209</v>
      </c>
      <c r="G108" s="11">
        <f t="shared" si="12"/>
        <v>0.6127999999999999</v>
      </c>
      <c r="H108" s="11">
        <f t="shared" si="14"/>
        <v>0.52503407021857484</v>
      </c>
    </row>
    <row r="109" spans="1:8" x14ac:dyDescent="0.35">
      <c r="A109" s="11">
        <v>10.7</v>
      </c>
      <c r="B109" s="4">
        <f t="shared" si="7"/>
        <v>1</v>
      </c>
      <c r="C109" s="4">
        <f t="shared" si="8"/>
        <v>0.99893671566354703</v>
      </c>
      <c r="D109" s="4">
        <f t="shared" si="9"/>
        <v>0</v>
      </c>
      <c r="E109" s="4">
        <f t="shared" si="10"/>
        <v>0.99098670134715205</v>
      </c>
      <c r="F109" s="15">
        <f t="shared" si="11"/>
        <v>0.94855785040642293</v>
      </c>
      <c r="G109" s="11">
        <f t="shared" si="12"/>
        <v>0.63019999999999987</v>
      </c>
      <c r="H109" s="11">
        <f t="shared" si="14"/>
        <v>0.53119415150854388</v>
      </c>
    </row>
    <row r="110" spans="1:8" x14ac:dyDescent="0.35">
      <c r="A110" s="11">
        <v>10.8</v>
      </c>
      <c r="B110" s="4">
        <f t="shared" si="7"/>
        <v>1</v>
      </c>
      <c r="C110" s="4">
        <f t="shared" si="8"/>
        <v>0.99832131019888715</v>
      </c>
      <c r="D110" s="4">
        <f t="shared" si="9"/>
        <v>0</v>
      </c>
      <c r="E110" s="4">
        <f t="shared" si="10"/>
        <v>0.99183742884684012</v>
      </c>
      <c r="F110" s="15">
        <f t="shared" si="11"/>
        <v>0.95599748183309996</v>
      </c>
      <c r="G110" s="11">
        <f t="shared" si="12"/>
        <v>0.64720000000000011</v>
      </c>
      <c r="H110" s="11">
        <f t="shared" si="14"/>
        <v>0.5370577440843215</v>
      </c>
    </row>
    <row r="111" spans="1:8" x14ac:dyDescent="0.35">
      <c r="A111" s="11">
        <v>10.9</v>
      </c>
      <c r="B111" s="4">
        <f t="shared" si="7"/>
        <v>1</v>
      </c>
      <c r="C111" s="4">
        <f t="shared" si="8"/>
        <v>0.99741521238135811</v>
      </c>
      <c r="D111" s="4">
        <f t="shared" si="9"/>
        <v>0</v>
      </c>
      <c r="E111" s="4">
        <f t="shared" si="10"/>
        <v>0.99260845865571812</v>
      </c>
      <c r="F111" s="15">
        <f t="shared" si="11"/>
        <v>0.96289346649136276</v>
      </c>
      <c r="G111" s="11">
        <f t="shared" si="12"/>
        <v>0.66380000000000006</v>
      </c>
      <c r="H111" s="11">
        <f t="shared" si="14"/>
        <v>0.54262548329768401</v>
      </c>
    </row>
    <row r="112" spans="1:8" x14ac:dyDescent="0.35">
      <c r="A112" s="11">
        <v>11</v>
      </c>
      <c r="B112" s="4">
        <f t="shared" si="7"/>
        <v>1</v>
      </c>
      <c r="C112" s="4">
        <f t="shared" si="8"/>
        <v>0.99610894941634243</v>
      </c>
      <c r="D112" s="4">
        <f t="shared" si="9"/>
        <v>0</v>
      </c>
      <c r="E112" s="4">
        <f t="shared" si="10"/>
        <v>0.99330714907571527</v>
      </c>
      <c r="F112" s="15">
        <f t="shared" si="11"/>
        <v>0.96923323447634413</v>
      </c>
      <c r="G112" s="11">
        <f t="shared" si="12"/>
        <v>0.67999999999999994</v>
      </c>
      <c r="H112" s="11">
        <f t="shared" si="14"/>
        <v>0.54789825295025496</v>
      </c>
    </row>
    <row r="113" spans="1:8" x14ac:dyDescent="0.35">
      <c r="A113" s="11">
        <v>11.1</v>
      </c>
      <c r="B113" s="4">
        <f t="shared" si="7"/>
        <v>1</v>
      </c>
      <c r="C113" s="4">
        <f t="shared" si="8"/>
        <v>0.9942618065677149</v>
      </c>
      <c r="D113" s="4">
        <f t="shared" si="9"/>
        <v>0</v>
      </c>
      <c r="E113" s="4">
        <f t="shared" si="10"/>
        <v>0.99394019850841575</v>
      </c>
      <c r="F113" s="15">
        <f t="shared" si="11"/>
        <v>0.97500517529841779</v>
      </c>
      <c r="G113" s="11">
        <f t="shared" si="12"/>
        <v>0.69579999999999997</v>
      </c>
      <c r="H113" s="11">
        <f t="shared" si="14"/>
        <v>0.5528771797508496</v>
      </c>
    </row>
    <row r="114" spans="1:8" x14ac:dyDescent="0.35">
      <c r="A114" s="11">
        <v>11.2</v>
      </c>
      <c r="B114" s="4">
        <f t="shared" si="7"/>
        <v>1</v>
      </c>
      <c r="C114" s="4">
        <f t="shared" si="8"/>
        <v>0.99169613771977994</v>
      </c>
      <c r="D114" s="4">
        <f t="shared" si="9"/>
        <v>0</v>
      </c>
      <c r="E114" s="4">
        <f t="shared" si="10"/>
        <v>0.99451370110054949</v>
      </c>
      <c r="F114" s="15">
        <f t="shared" si="11"/>
        <v>0.98019867330675525</v>
      </c>
      <c r="G114" s="11">
        <f t="shared" si="12"/>
        <v>0.71119999999999983</v>
      </c>
      <c r="H114" s="11">
        <f t="shared" si="14"/>
        <v>0.55756362716159535</v>
      </c>
    </row>
    <row r="115" spans="1:8" x14ac:dyDescent="0.35">
      <c r="A115" s="11">
        <v>11.3</v>
      </c>
      <c r="B115" s="4">
        <f t="shared" si="7"/>
        <v>1</v>
      </c>
      <c r="C115" s="4">
        <f t="shared" si="8"/>
        <v>0.98819179185987194</v>
      </c>
      <c r="D115" s="4">
        <f t="shared" si="9"/>
        <v>0</v>
      </c>
      <c r="E115" s="4">
        <f t="shared" si="10"/>
        <v>0.99503319834994297</v>
      </c>
      <c r="F115" s="15">
        <f t="shared" si="11"/>
        <v>0.98480414021809548</v>
      </c>
      <c r="G115" s="11">
        <f t="shared" si="12"/>
        <v>0.72620000000000007</v>
      </c>
      <c r="H115" s="11">
        <f t="shared" si="14"/>
        <v>0.56195918867065309</v>
      </c>
    </row>
    <row r="116" spans="1:8" x14ac:dyDescent="0.35">
      <c r="A116" s="11">
        <v>11.4</v>
      </c>
      <c r="B116" s="4">
        <f t="shared" si="7"/>
        <v>1</v>
      </c>
      <c r="C116" s="4">
        <f t="shared" si="8"/>
        <v>0.98348129088135039</v>
      </c>
      <c r="D116" s="4">
        <f t="shared" si="9"/>
        <v>0</v>
      </c>
      <c r="E116" s="4">
        <f t="shared" si="10"/>
        <v>0.99550372683905886</v>
      </c>
      <c r="F116" s="15">
        <f t="shared" si="11"/>
        <v>0.98881304461123309</v>
      </c>
      <c r="G116" s="11">
        <f t="shared" si="12"/>
        <v>0.74080000000000001</v>
      </c>
      <c r="H116" s="11">
        <f t="shared" si="14"/>
        <v>0.56606568053129014</v>
      </c>
    </row>
    <row r="117" spans="1:8" x14ac:dyDescent="0.35">
      <c r="A117" s="11">
        <v>11.5</v>
      </c>
      <c r="B117" s="4">
        <f t="shared" si="7"/>
        <v>1</v>
      </c>
      <c r="C117" s="4">
        <f t="shared" si="8"/>
        <v>0.97724670213336673</v>
      </c>
      <c r="D117" s="4">
        <f t="shared" si="9"/>
        <v>0</v>
      </c>
      <c r="E117" s="4">
        <f t="shared" si="10"/>
        <v>0.99592986228410396</v>
      </c>
      <c r="F117" s="15">
        <f t="shared" si="11"/>
        <v>0.99221793826024351</v>
      </c>
      <c r="G117" s="11">
        <f t="shared" si="12"/>
        <v>0.755</v>
      </c>
      <c r="H117" s="11">
        <f t="shared" si="14"/>
        <v>0.56988513400870189</v>
      </c>
    </row>
    <row r="118" spans="1:8" x14ac:dyDescent="0.35">
      <c r="A118" s="11">
        <v>11.6</v>
      </c>
      <c r="B118" s="4">
        <f t="shared" si="7"/>
        <v>1</v>
      </c>
      <c r="C118" s="4">
        <f t="shared" si="8"/>
        <v>0.96911950952197168</v>
      </c>
      <c r="D118" s="4">
        <f t="shared" si="9"/>
        <v>0</v>
      </c>
      <c r="E118" s="4">
        <f t="shared" si="10"/>
        <v>0.99631576010056411</v>
      </c>
      <c r="F118" s="15">
        <f t="shared" si="11"/>
        <v>0.99501247919268232</v>
      </c>
      <c r="G118" s="11">
        <f t="shared" si="12"/>
        <v>0.76879999999999993</v>
      </c>
      <c r="H118" s="11">
        <f t="shared" si="14"/>
        <v>0.57341978717733988</v>
      </c>
    </row>
    <row r="119" spans="1:8" x14ac:dyDescent="0.35">
      <c r="A119" s="11">
        <v>11.7</v>
      </c>
      <c r="B119" s="4">
        <f t="shared" si="7"/>
        <v>1</v>
      </c>
      <c r="C119" s="4">
        <f t="shared" si="8"/>
        <v>0.95868514976803532</v>
      </c>
      <c r="D119" s="4">
        <f t="shared" si="9"/>
        <v>0</v>
      </c>
      <c r="E119" s="4">
        <f t="shared" si="10"/>
        <v>0.99666519269258669</v>
      </c>
      <c r="F119" s="15">
        <f t="shared" si="11"/>
        <v>0.99719145137284493</v>
      </c>
      <c r="G119" s="11">
        <f t="shared" si="12"/>
        <v>0.7821999999999999</v>
      </c>
      <c r="H119" s="11">
        <f t="shared" si="14"/>
        <v>0.57667207631257544</v>
      </c>
    </row>
    <row r="120" spans="1:8" x14ac:dyDescent="0.35">
      <c r="A120" s="11">
        <v>11.8</v>
      </c>
      <c r="B120" s="4">
        <f t="shared" si="7"/>
        <v>1</v>
      </c>
      <c r="C120" s="4">
        <f t="shared" si="8"/>
        <v>0.94549414412456556</v>
      </c>
      <c r="D120" s="4">
        <f t="shared" si="9"/>
        <v>0</v>
      </c>
      <c r="E120" s="4">
        <f t="shared" si="10"/>
        <v>0.99698158367529166</v>
      </c>
      <c r="F120" s="15">
        <f t="shared" si="11"/>
        <v>0.99875078092458092</v>
      </c>
      <c r="G120" s="11">
        <f t="shared" si="12"/>
        <v>0.79520000000000013</v>
      </c>
      <c r="H120" s="11">
        <f t="shared" si="14"/>
        <v>0.57964462692131169</v>
      </c>
    </row>
    <row r="121" spans="1:8" x14ac:dyDescent="0.35">
      <c r="A121" s="11">
        <v>11.9</v>
      </c>
      <c r="B121" s="4">
        <f t="shared" si="7"/>
        <v>1</v>
      </c>
      <c r="C121" s="4">
        <f t="shared" si="8"/>
        <v>0.92908175431182782</v>
      </c>
      <c r="D121" s="4">
        <f t="shared" si="9"/>
        <v>0</v>
      </c>
      <c r="E121" s="4">
        <f t="shared" si="10"/>
        <v>0.99726803923698903</v>
      </c>
      <c r="F121" s="15">
        <f t="shared" si="11"/>
        <v>0.99968754882303912</v>
      </c>
      <c r="G121" s="11">
        <f t="shared" si="12"/>
        <v>0.80780000000000007</v>
      </c>
      <c r="H121" s="11">
        <f t="shared" si="14"/>
        <v>0.58234024445664756</v>
      </c>
    </row>
    <row r="122" spans="1:8" x14ac:dyDescent="0.35">
      <c r="A122" s="11">
        <v>12</v>
      </c>
      <c r="B122" s="4">
        <f t="shared" si="7"/>
        <v>1</v>
      </c>
      <c r="C122" s="4">
        <f t="shared" si="8"/>
        <v>0.9089976004549426</v>
      </c>
      <c r="D122" s="4">
        <f t="shared" si="9"/>
        <v>0</v>
      </c>
      <c r="E122" s="4">
        <f t="shared" si="10"/>
        <v>0.99752737684336534</v>
      </c>
      <c r="F122" s="15">
        <f t="shared" si="11"/>
        <v>1</v>
      </c>
      <c r="G122" s="11">
        <f t="shared" si="12"/>
        <v>0.82000000000000006</v>
      </c>
      <c r="H122" s="11">
        <f t="shared" si="14"/>
        <v>0.58476190476190471</v>
      </c>
    </row>
    <row r="123" spans="1:8" x14ac:dyDescent="0.35">
      <c r="A123" s="11">
        <v>12.1</v>
      </c>
      <c r="B123" s="4">
        <f t="shared" si="7"/>
        <v>0.98000000000000009</v>
      </c>
      <c r="C123" s="4">
        <f t="shared" si="8"/>
        <v>0.88484546418411936</v>
      </c>
      <c r="D123" s="4">
        <f t="shared" si="9"/>
        <v>0</v>
      </c>
      <c r="E123" s="4">
        <f t="shared" si="10"/>
        <v>0.9977621514787236</v>
      </c>
      <c r="F123" s="15">
        <f t="shared" si="11"/>
        <v>0.99968754882303912</v>
      </c>
      <c r="G123" s="11">
        <f t="shared" si="12"/>
        <v>0.83179999999999998</v>
      </c>
      <c r="H123" s="11">
        <f t="shared" si="14"/>
        <v>0.58691274428925433</v>
      </c>
    </row>
    <row r="124" spans="1:8" x14ac:dyDescent="0.35">
      <c r="A124" s="11">
        <v>12.2</v>
      </c>
      <c r="B124" s="4">
        <f t="shared" si="7"/>
        <v>0.96000000000000019</v>
      </c>
      <c r="C124" s="4">
        <f t="shared" si="8"/>
        <v>0.85633142684271579</v>
      </c>
      <c r="D124" s="4">
        <f t="shared" si="9"/>
        <v>0</v>
      </c>
      <c r="E124" s="4">
        <f t="shared" si="10"/>
        <v>0.9979746796109501</v>
      </c>
      <c r="F124" s="15">
        <f t="shared" si="11"/>
        <v>0.99875078092458092</v>
      </c>
      <c r="G124" s="11">
        <f t="shared" si="12"/>
        <v>0.84319999999999995</v>
      </c>
      <c r="H124" s="11">
        <f t="shared" si="14"/>
        <v>0.58879605013782887</v>
      </c>
    </row>
    <row r="125" spans="1:8" x14ac:dyDescent="0.35">
      <c r="A125" s="11">
        <v>12.3</v>
      </c>
      <c r="B125" s="4">
        <f t="shared" si="7"/>
        <v>0.93999999999999984</v>
      </c>
      <c r="C125" s="4">
        <f t="shared" si="8"/>
        <v>0.82331569151594852</v>
      </c>
      <c r="D125" s="4">
        <f t="shared" si="9"/>
        <v>0</v>
      </c>
      <c r="E125" s="4">
        <f t="shared" si="10"/>
        <v>0.99816706105750719</v>
      </c>
      <c r="F125" s="15">
        <f t="shared" si="11"/>
        <v>0.99719145137284493</v>
      </c>
      <c r="G125" s="11">
        <f t="shared" si="12"/>
        <v>0.85420000000000007</v>
      </c>
      <c r="H125" s="11">
        <f t="shared" si="14"/>
        <v>0.59041524995559758</v>
      </c>
    </row>
    <row r="126" spans="1:8" x14ac:dyDescent="0.35">
      <c r="A126" s="11">
        <v>12.4</v>
      </c>
      <c r="B126" s="4">
        <f t="shared" si="7"/>
        <v>0.91999999999999993</v>
      </c>
      <c r="C126" s="4">
        <f t="shared" si="8"/>
        <v>0.7858604683671826</v>
      </c>
      <c r="D126" s="4">
        <f t="shared" si="9"/>
        <v>0</v>
      </c>
      <c r="E126" s="4">
        <f t="shared" si="10"/>
        <v>0.99834119891982553</v>
      </c>
      <c r="F126" s="15">
        <f t="shared" si="11"/>
        <v>0.99501247919268232</v>
      </c>
      <c r="G126" s="11">
        <f t="shared" si="12"/>
        <v>0.86480000000000001</v>
      </c>
      <c r="H126" s="11">
        <f t="shared" si="14"/>
        <v>0.59177390174841171</v>
      </c>
    </row>
    <row r="127" spans="1:8" x14ac:dyDescent="0.35">
      <c r="A127" s="11">
        <v>12.5</v>
      </c>
      <c r="B127" s="4">
        <f t="shared" si="7"/>
        <v>0.9</v>
      </c>
      <c r="C127" s="4">
        <f t="shared" si="8"/>
        <v>0.74426418895877866</v>
      </c>
      <c r="D127" s="4">
        <f t="shared" si="9"/>
        <v>0</v>
      </c>
      <c r="E127" s="4">
        <f t="shared" si="10"/>
        <v>0.99849881774326299</v>
      </c>
      <c r="F127" s="15">
        <f t="shared" si="11"/>
        <v>0.99221793826024351</v>
      </c>
      <c r="G127" s="11">
        <f t="shared" si="12"/>
        <v>0.875</v>
      </c>
      <c r="H127" s="11">
        <f t="shared" si="14"/>
        <v>0.59287568363852627</v>
      </c>
    </row>
    <row r="128" spans="1:8" x14ac:dyDescent="0.35">
      <c r="A128" s="11">
        <v>12.6</v>
      </c>
      <c r="B128" s="4">
        <f t="shared" si="7"/>
        <v>0.88000000000000012</v>
      </c>
      <c r="C128" s="4">
        <f t="shared" si="8"/>
        <v>0.69907229820388561</v>
      </c>
      <c r="D128" s="4">
        <f t="shared" si="9"/>
        <v>0</v>
      </c>
      <c r="E128" s="4">
        <f t="shared" si="10"/>
        <v>0.9986414800495711</v>
      </c>
      <c r="F128" s="15">
        <f t="shared" si="11"/>
        <v>0.98881304461123309</v>
      </c>
      <c r="G128" s="11">
        <f t="shared" si="12"/>
        <v>0.88479999999999992</v>
      </c>
      <c r="H128" s="11">
        <f t="shared" si="14"/>
        <v>0.59372438361357338</v>
      </c>
    </row>
    <row r="129" spans="1:8" x14ac:dyDescent="0.35">
      <c r="A129" s="11">
        <v>12.7</v>
      </c>
      <c r="B129" s="4">
        <f t="shared" si="7"/>
        <v>0.8600000000000001</v>
      </c>
      <c r="C129" s="4">
        <f t="shared" si="8"/>
        <v>0.65105784531108646</v>
      </c>
      <c r="D129" s="4">
        <f t="shared" si="9"/>
        <v>0</v>
      </c>
      <c r="E129" s="4">
        <f t="shared" si="10"/>
        <v>0.99877060137872264</v>
      </c>
      <c r="F129" s="15">
        <f t="shared" si="11"/>
        <v>0.98480414021809548</v>
      </c>
      <c r="G129" s="11">
        <f t="shared" si="12"/>
        <v>0.89419999999999988</v>
      </c>
      <c r="H129" s="11">
        <f t="shared" si="14"/>
        <v>0.5943238893054188</v>
      </c>
    </row>
    <row r="130" spans="1:8" x14ac:dyDescent="0.35">
      <c r="A130" s="11">
        <v>12.8</v>
      </c>
      <c r="B130" s="4">
        <f t="shared" ref="B130:B193" si="15">IF(AND((A130&gt;=$K$3),(A130&lt;=$K$4)),1,IF(AND((A130&gt;$K$2),(A130&lt;$K$3)),((A130-$K$2)/($K$3-$K$2)),IF(AND((A130&gt;$K$4),(A130&lt;$K$5)),((A130-$K$5)/($K$4-$K$5)),0)))</f>
        <v>0.83999999999999986</v>
      </c>
      <c r="C130" s="4">
        <f t="shared" ref="C130:C193" si="16">1/(1+ABS((A130-$K$10)/$K$8)^(2*$K$9))</f>
        <v>0.60117092539560335</v>
      </c>
      <c r="D130" s="4">
        <f t="shared" ref="D130:D193" si="17">IF(OR((A130&lt;=$K$13),(A130&gt;=$K$15)),0,IF(A130=$K$14,1,IF(AND((A130&gt;$K$13),(A130&lt;$K$14)),((A130-$K$13)/($K$14-$K$13)),((A130-$K$15)/($K$14-$K$15)))))</f>
        <v>0</v>
      </c>
      <c r="E130" s="4">
        <f t="shared" ref="E130:E193" si="18">1/(1+EXP(-$K$18*(A130-$K$19)))</f>
        <v>0.99888746396713979</v>
      </c>
      <c r="F130" s="15">
        <f t="shared" ref="F130:F193" si="19">EXP(-(((A130-$K$22)^2)/(2*$K$23^2)))</f>
        <v>0.98019867330675525</v>
      </c>
      <c r="G130" s="11">
        <f t="shared" ref="G130:G193" si="20">IF(A130&lt;=$K$26,0,IF(AND(A130&gt;=$K$26,A130&lt;=$K$28),2*(((A130-$K$26)/($K$27-$K$26))^2),IF(AND(A130&gt;=$K$28,A130&lt;=$K$27),1-2*((($K$27-A130)/($K$27-$K$26))^2),1)))</f>
        <v>0.90320000000000011</v>
      </c>
      <c r="H130" s="11">
        <f t="shared" si="14"/>
        <v>0.59467817783661014</v>
      </c>
    </row>
    <row r="131" spans="1:8" x14ac:dyDescent="0.35">
      <c r="A131" s="11">
        <v>12.9</v>
      </c>
      <c r="B131" s="4">
        <f t="shared" si="15"/>
        <v>0.82</v>
      </c>
      <c r="C131" s="4">
        <f t="shared" si="16"/>
        <v>0.55046321919481722</v>
      </c>
      <c r="D131" s="4">
        <f t="shared" si="17"/>
        <v>0</v>
      </c>
      <c r="E131" s="4">
        <f t="shared" si="18"/>
        <v>0.9989932291799144</v>
      </c>
      <c r="F131" s="15">
        <f t="shared" si="19"/>
        <v>0.97500517529841779</v>
      </c>
      <c r="G131" s="11">
        <f t="shared" si="20"/>
        <v>0.91180000000000005</v>
      </c>
      <c r="H131" s="11">
        <f t="shared" ref="H131:H194" si="21">(MIN($N$6,$N$7)*F131 + MIN($N$8,$N$9)*G131) - MIN($N$6,$N$7)*F131 * MIN($N$8,$N$9)*G131</f>
        <v>0.59479130577021277</v>
      </c>
    </row>
    <row r="132" spans="1:8" x14ac:dyDescent="0.35">
      <c r="A132" s="11">
        <v>13</v>
      </c>
      <c r="B132" s="4">
        <f t="shared" si="15"/>
        <v>0.8</v>
      </c>
      <c r="C132" s="4">
        <f t="shared" si="16"/>
        <v>0.5</v>
      </c>
      <c r="D132" s="4">
        <f t="shared" si="17"/>
        <v>0</v>
      </c>
      <c r="E132" s="4">
        <f t="shared" si="18"/>
        <v>0.9990889488055994</v>
      </c>
      <c r="F132" s="15">
        <f t="shared" si="19"/>
        <v>0.96923323447634413</v>
      </c>
      <c r="G132" s="11">
        <f t="shared" si="20"/>
        <v>0.91999999999999993</v>
      </c>
      <c r="H132" s="11">
        <f t="shared" si="21"/>
        <v>0.59466739919678036</v>
      </c>
    </row>
    <row r="133" spans="1:8" x14ac:dyDescent="0.35">
      <c r="A133" s="11">
        <v>13.1</v>
      </c>
      <c r="B133" s="4">
        <f t="shared" si="15"/>
        <v>0.78</v>
      </c>
      <c r="C133" s="4">
        <f t="shared" si="16"/>
        <v>0.45077474480513263</v>
      </c>
      <c r="D133" s="4">
        <f t="shared" si="17"/>
        <v>0</v>
      </c>
      <c r="E133" s="4">
        <f t="shared" si="18"/>
        <v>0.99917557531360168</v>
      </c>
      <c r="F133" s="15">
        <f t="shared" si="19"/>
        <v>0.96289346649136276</v>
      </c>
      <c r="G133" s="11">
        <f t="shared" si="20"/>
        <v>0.92779999999999996</v>
      </c>
      <c r="H133" s="11">
        <f t="shared" si="21"/>
        <v>0.59431064399000977</v>
      </c>
    </row>
    <row r="134" spans="1:8" x14ac:dyDescent="0.35">
      <c r="A134" s="11">
        <v>13.2</v>
      </c>
      <c r="B134" s="4">
        <f t="shared" si="15"/>
        <v>0.76000000000000012</v>
      </c>
      <c r="C134" s="4">
        <f t="shared" si="16"/>
        <v>0.40363995344779391</v>
      </c>
      <c r="D134" s="4">
        <f t="shared" si="17"/>
        <v>0</v>
      </c>
      <c r="E134" s="4">
        <f t="shared" si="18"/>
        <v>0.99925397116616332</v>
      </c>
      <c r="F134" s="15">
        <f t="shared" si="19"/>
        <v>0.95599748183309996</v>
      </c>
      <c r="G134" s="11">
        <f t="shared" si="20"/>
        <v>0.93519999999999992</v>
      </c>
      <c r="H134" s="11">
        <f t="shared" si="21"/>
        <v>0.59372527626033111</v>
      </c>
    </row>
    <row r="135" spans="1:8" x14ac:dyDescent="0.35">
      <c r="A135" s="11">
        <v>13.3</v>
      </c>
      <c r="B135" s="4">
        <f t="shared" si="15"/>
        <v>0.73999999999999988</v>
      </c>
      <c r="C135" s="4">
        <f t="shared" si="16"/>
        <v>0.35926278658182231</v>
      </c>
      <c r="D135" s="4">
        <f t="shared" si="17"/>
        <v>0</v>
      </c>
      <c r="E135" s="4">
        <f t="shared" si="18"/>
        <v>0.99932491726936723</v>
      </c>
      <c r="F135" s="15">
        <f t="shared" si="19"/>
        <v>0.94855785040642293</v>
      </c>
      <c r="G135" s="11">
        <f t="shared" si="20"/>
        <v>0.94220000000000004</v>
      </c>
      <c r="H135" s="11">
        <f t="shared" si="21"/>
        <v>0.59291557303328624</v>
      </c>
    </row>
    <row r="136" spans="1:8" x14ac:dyDescent="0.35">
      <c r="A136" s="11">
        <v>13.4</v>
      </c>
      <c r="B136" s="4">
        <f t="shared" si="15"/>
        <v>0.72</v>
      </c>
      <c r="C136" s="4">
        <f t="shared" si="16"/>
        <v>0.31810776168273724</v>
      </c>
      <c r="D136" s="4">
        <f t="shared" si="17"/>
        <v>0</v>
      </c>
      <c r="E136" s="4">
        <f t="shared" si="18"/>
        <v>0.99938912064056562</v>
      </c>
      <c r="F136" s="15">
        <f t="shared" si="19"/>
        <v>0.94058806336434209</v>
      </c>
      <c r="G136" s="11">
        <f t="shared" si="20"/>
        <v>0.94879999999999998</v>
      </c>
      <c r="H136" s="11">
        <f t="shared" si="21"/>
        <v>0.59188584317708637</v>
      </c>
    </row>
    <row r="137" spans="1:8" x14ac:dyDescent="0.35">
      <c r="A137" s="11">
        <v>13.5</v>
      </c>
      <c r="B137" s="4">
        <f t="shared" si="15"/>
        <v>0.7</v>
      </c>
      <c r="C137" s="4">
        <f t="shared" si="16"/>
        <v>0.28044319450256172</v>
      </c>
      <c r="D137" s="4">
        <f t="shared" si="17"/>
        <v>0</v>
      </c>
      <c r="E137" s="4">
        <f t="shared" si="18"/>
        <v>0.9994472213630764</v>
      </c>
      <c r="F137" s="15">
        <f t="shared" si="19"/>
        <v>0.93210249235952758</v>
      </c>
      <c r="G137" s="11">
        <f t="shared" si="20"/>
        <v>0.95499999999999996</v>
      </c>
      <c r="H137" s="11">
        <f t="shared" si="21"/>
        <v>0.59064041860122374</v>
      </c>
    </row>
    <row r="138" spans="1:8" x14ac:dyDescent="0.35">
      <c r="A138" s="11">
        <v>13.6</v>
      </c>
      <c r="B138" s="4">
        <f t="shared" si="15"/>
        <v>0.68</v>
      </c>
      <c r="C138" s="4">
        <f t="shared" si="16"/>
        <v>0.24636471236194643</v>
      </c>
      <c r="D138" s="4">
        <f t="shared" si="17"/>
        <v>0</v>
      </c>
      <c r="E138" s="4">
        <f t="shared" si="18"/>
        <v>0.99949979889292051</v>
      </c>
      <c r="F138" s="15">
        <f t="shared" si="19"/>
        <v>0.92311634638663587</v>
      </c>
      <c r="G138" s="11">
        <f t="shared" si="20"/>
        <v>0.96079999999999999</v>
      </c>
      <c r="H138" s="11">
        <f t="shared" si="21"/>
        <v>0.58918364574547066</v>
      </c>
    </row>
    <row r="139" spans="1:8" x14ac:dyDescent="0.35">
      <c r="A139" s="11">
        <v>13.7</v>
      </c>
      <c r="B139" s="4">
        <f t="shared" si="15"/>
        <v>0.66000000000000014</v>
      </c>
      <c r="C139" s="4">
        <f t="shared" si="16"/>
        <v>0.21582823848485047</v>
      </c>
      <c r="D139" s="4">
        <f t="shared" si="17"/>
        <v>0</v>
      </c>
      <c r="E139" s="4">
        <f t="shared" si="18"/>
        <v>0.9995473777767595</v>
      </c>
      <c r="F139" s="15">
        <f t="shared" si="19"/>
        <v>0.91364562639672897</v>
      </c>
      <c r="G139" s="11">
        <f t="shared" si="20"/>
        <v>0.96619999999999995</v>
      </c>
      <c r="H139" s="11">
        <f t="shared" si="21"/>
        <v>0.58751987737604772</v>
      </c>
    </row>
    <row r="140" spans="1:8" x14ac:dyDescent="0.35">
      <c r="A140" s="11">
        <v>13.8</v>
      </c>
      <c r="B140" s="4">
        <f t="shared" si="15"/>
        <v>0.6399999999999999</v>
      </c>
      <c r="C140" s="4">
        <f t="shared" si="16"/>
        <v>0.18868576170600412</v>
      </c>
      <c r="D140" s="4">
        <f t="shared" si="17"/>
        <v>0</v>
      </c>
      <c r="E140" s="4">
        <f t="shared" si="18"/>
        <v>0.99959043283501392</v>
      </c>
      <c r="F140" s="15">
        <f t="shared" si="19"/>
        <v>0.90370707787319604</v>
      </c>
      <c r="G140" s="11">
        <f t="shared" si="20"/>
        <v>0.97120000000000006</v>
      </c>
      <c r="H140" s="11">
        <f t="shared" si="21"/>
        <v>0.58565346470321045</v>
      </c>
    </row>
    <row r="141" spans="1:8" x14ac:dyDescent="0.35">
      <c r="A141" s="11">
        <v>13.9</v>
      </c>
      <c r="B141" s="4">
        <f t="shared" si="15"/>
        <v>0.61999999999999988</v>
      </c>
      <c r="C141" s="4">
        <f t="shared" si="16"/>
        <v>0.16471906210910711</v>
      </c>
      <c r="D141" s="4">
        <f t="shared" si="17"/>
        <v>0</v>
      </c>
      <c r="E141" s="4">
        <f t="shared" si="18"/>
        <v>0.99962939385937355</v>
      </c>
      <c r="F141" s="15">
        <f t="shared" si="19"/>
        <v>0.89331814156568246</v>
      </c>
      <c r="G141" s="11">
        <f t="shared" si="20"/>
        <v>0.9758</v>
      </c>
      <c r="H141" s="11">
        <f t="shared" si="21"/>
        <v>0.58358874983198861</v>
      </c>
    </row>
    <row r="142" spans="1:8" x14ac:dyDescent="0.35">
      <c r="A142" s="11">
        <v>14</v>
      </c>
      <c r="B142" s="4">
        <f t="shared" si="15"/>
        <v>0.6</v>
      </c>
      <c r="C142" s="4">
        <f t="shared" si="16"/>
        <v>0.14366857315728437</v>
      </c>
      <c r="D142" s="4">
        <f t="shared" si="17"/>
        <v>0</v>
      </c>
      <c r="E142" s="4">
        <f t="shared" si="18"/>
        <v>0.99966464986953363</v>
      </c>
      <c r="F142" s="15">
        <f t="shared" si="19"/>
        <v>0.88249690258459546</v>
      </c>
      <c r="G142" s="11">
        <f t="shared" si="20"/>
        <v>0.98</v>
      </c>
      <c r="H142" s="11">
        <f t="shared" si="21"/>
        <v>0.58133005855536424</v>
      </c>
    </row>
    <row r="143" spans="1:8" x14ac:dyDescent="0.35">
      <c r="A143" s="11">
        <v>14.1</v>
      </c>
      <c r="B143" s="4">
        <f t="shared" si="15"/>
        <v>0.58000000000000007</v>
      </c>
      <c r="C143" s="4">
        <f t="shared" si="16"/>
        <v>0.12525624107258221</v>
      </c>
      <c r="D143" s="4">
        <f t="shared" si="17"/>
        <v>0</v>
      </c>
      <c r="E143" s="4">
        <f t="shared" si="18"/>
        <v>0.99969655296997117</v>
      </c>
      <c r="F143" s="15">
        <f t="shared" si="19"/>
        <v>0.87126203806373947</v>
      </c>
      <c r="G143" s="11">
        <f t="shared" si="20"/>
        <v>0.98380000000000001</v>
      </c>
      <c r="H143" s="11">
        <f t="shared" si="21"/>
        <v>0.57888169349677776</v>
      </c>
    </row>
    <row r="144" spans="1:8" x14ac:dyDescent="0.35">
      <c r="A144" s="11">
        <v>14.2</v>
      </c>
      <c r="B144" s="4">
        <f t="shared" si="15"/>
        <v>0.56000000000000016</v>
      </c>
      <c r="C144" s="4">
        <f t="shared" si="16"/>
        <v>0.10920240820445305</v>
      </c>
      <c r="D144" s="4">
        <f t="shared" si="17"/>
        <v>0</v>
      </c>
      <c r="E144" s="4">
        <f t="shared" si="18"/>
        <v>0.99972542184389857</v>
      </c>
      <c r="F144" s="15">
        <f t="shared" si="19"/>
        <v>0.85963276360254226</v>
      </c>
      <c r="G144" s="11">
        <f t="shared" si="20"/>
        <v>0.98719999999999997</v>
      </c>
      <c r="H144" s="11">
        <f t="shared" si="21"/>
        <v>0.57624792760655186</v>
      </c>
    </row>
    <row r="145" spans="1:8" x14ac:dyDescent="0.35">
      <c r="A145" s="11">
        <v>14.3</v>
      </c>
      <c r="B145" s="4">
        <f t="shared" si="15"/>
        <v>0.53999999999999981</v>
      </c>
      <c r="C145" s="4">
        <f t="shared" si="16"/>
        <v>9.5237416505198846E-2</v>
      </c>
      <c r="D145" s="4">
        <f t="shared" si="17"/>
        <v>0</v>
      </c>
      <c r="E145" s="4">
        <f t="shared" si="18"/>
        <v>0.99975154491816054</v>
      </c>
      <c r="F145" s="15">
        <f t="shared" si="19"/>
        <v>0.84762877870213571</v>
      </c>
      <c r="G145" s="11">
        <f t="shared" si="20"/>
        <v>0.99019999999999997</v>
      </c>
      <c r="H145" s="11">
        <f t="shared" si="21"/>
        <v>0.57343299801460268</v>
      </c>
    </row>
    <row r="146" spans="1:8" x14ac:dyDescent="0.35">
      <c r="A146" s="11">
        <v>14.4</v>
      </c>
      <c r="B146" s="4">
        <f t="shared" si="15"/>
        <v>0.51999999999999991</v>
      </c>
      <c r="C146" s="4">
        <f t="shared" si="16"/>
        <v>8.3108913166121193E-2</v>
      </c>
      <c r="D146" s="4">
        <f t="shared" si="17"/>
        <v>0</v>
      </c>
      <c r="E146" s="4">
        <f t="shared" si="18"/>
        <v>0.99977518322976666</v>
      </c>
      <c r="F146" s="15">
        <f t="shared" si="19"/>
        <v>0.835270211411272</v>
      </c>
      <c r="G146" s="11">
        <f t="shared" si="20"/>
        <v>0.99280000000000002</v>
      </c>
      <c r="H146" s="11">
        <f t="shared" si="21"/>
        <v>0.57044110023971972</v>
      </c>
    </row>
    <row r="147" spans="1:8" x14ac:dyDescent="0.35">
      <c r="A147" s="11">
        <v>14.5</v>
      </c>
      <c r="B147" s="4">
        <f t="shared" si="15"/>
        <v>0.5</v>
      </c>
      <c r="C147" s="4">
        <f t="shared" si="16"/>
        <v>7.2585875671336619E-2</v>
      </c>
      <c r="D147" s="4">
        <f t="shared" si="17"/>
        <v>0</v>
      </c>
      <c r="E147" s="4">
        <f t="shared" si="18"/>
        <v>0.9997965730219448</v>
      </c>
      <c r="F147" s="15">
        <f t="shared" si="19"/>
        <v>0.82257756239866464</v>
      </c>
      <c r="G147" s="11">
        <f t="shared" si="20"/>
        <v>0.995</v>
      </c>
      <c r="H147" s="11">
        <f t="shared" si="21"/>
        <v>0.56727638275371273</v>
      </c>
    </row>
    <row r="148" spans="1:8" x14ac:dyDescent="0.35">
      <c r="A148" s="11">
        <v>14.6</v>
      </c>
      <c r="B148" s="4">
        <f t="shared" si="15"/>
        <v>0.48000000000000009</v>
      </c>
      <c r="C148" s="4">
        <f t="shared" si="16"/>
        <v>6.3460270662014331E-2</v>
      </c>
      <c r="D148" s="4">
        <f t="shared" si="17"/>
        <v>0</v>
      </c>
      <c r="E148" s="4">
        <f t="shared" si="18"/>
        <v>0.99981592809503661</v>
      </c>
      <c r="F148" s="15">
        <f t="shared" si="19"/>
        <v>0.809571648667887</v>
      </c>
      <c r="G148" s="11">
        <f t="shared" si="20"/>
        <v>0.99680000000000002</v>
      </c>
      <c r="H148" s="11">
        <f t="shared" si="21"/>
        <v>0.56394294189688254</v>
      </c>
    </row>
    <row r="149" spans="1:8" x14ac:dyDescent="0.35">
      <c r="A149" s="11">
        <v>14.7</v>
      </c>
      <c r="B149" s="4">
        <f t="shared" si="15"/>
        <v>0.46000000000000013</v>
      </c>
      <c r="C149" s="4">
        <f t="shared" si="16"/>
        <v>5.5547099935786999E-2</v>
      </c>
      <c r="D149" s="4">
        <f t="shared" si="17"/>
        <v>0</v>
      </c>
      <c r="E149" s="4">
        <f t="shared" si="18"/>
        <v>0.99983344193522272</v>
      </c>
      <c r="F149" s="15">
        <f t="shared" si="19"/>
        <v>0.79627354712941945</v>
      </c>
      <c r="G149" s="11">
        <f t="shared" si="20"/>
        <v>0.99819999999999998</v>
      </c>
      <c r="H149" s="11">
        <f t="shared" si="21"/>
        <v>0.56044481713957206</v>
      </c>
    </row>
    <row r="150" spans="1:8" x14ac:dyDescent="0.35">
      <c r="A150" s="11">
        <v>14.8</v>
      </c>
      <c r="B150" s="4">
        <f t="shared" si="15"/>
        <v>0.43999999999999984</v>
      </c>
      <c r="C150" s="4">
        <f t="shared" si="16"/>
        <v>4.8683416619404868E-2</v>
      </c>
      <c r="D150" s="4">
        <f t="shared" si="17"/>
        <v>0</v>
      </c>
      <c r="E150" s="4">
        <f t="shared" si="18"/>
        <v>0.99984928964194031</v>
      </c>
      <c r="F150" s="15">
        <f t="shared" si="19"/>
        <v>0.78270453824186803</v>
      </c>
      <c r="G150" s="11">
        <f t="shared" si="20"/>
        <v>0.99919999999999998</v>
      </c>
      <c r="H150" s="11">
        <f t="shared" si="21"/>
        <v>0.5567859866829995</v>
      </c>
    </row>
    <row r="151" spans="1:8" x14ac:dyDescent="0.35">
      <c r="A151" s="11">
        <v>14.9</v>
      </c>
      <c r="B151" s="4">
        <f t="shared" si="15"/>
        <v>0.41999999999999993</v>
      </c>
      <c r="C151" s="4">
        <f t="shared" si="16"/>
        <v>4.2726740685403476E-2</v>
      </c>
      <c r="D151" s="4">
        <f t="shared" si="17"/>
        <v>0</v>
      </c>
      <c r="E151" s="4">
        <f t="shared" si="18"/>
        <v>0.99986362967292042</v>
      </c>
      <c r="F151" s="15">
        <f t="shared" si="19"/>
        <v>0.7688860499307919</v>
      </c>
      <c r="G151" s="11">
        <f t="shared" si="20"/>
        <v>0.99980000000000002</v>
      </c>
      <c r="H151" s="11">
        <f t="shared" si="21"/>
        <v>0.55297036339117667</v>
      </c>
    </row>
    <row r="152" spans="1:8" x14ac:dyDescent="0.35">
      <c r="A152" s="11">
        <v>15</v>
      </c>
      <c r="B152" s="4">
        <f t="shared" si="15"/>
        <v>0.4</v>
      </c>
      <c r="C152" s="4">
        <f t="shared" si="16"/>
        <v>3.7553175883819859E-2</v>
      </c>
      <c r="D152" s="4">
        <f t="shared" si="17"/>
        <v>0</v>
      </c>
      <c r="E152" s="4">
        <f t="shared" si="18"/>
        <v>0.99987660542401369</v>
      </c>
      <c r="F152" s="15">
        <f t="shared" si="19"/>
        <v>0.75483960198900735</v>
      </c>
      <c r="G152" s="11">
        <f t="shared" si="20"/>
        <v>1</v>
      </c>
      <c r="H152" s="11">
        <f t="shared" si="21"/>
        <v>0.54900179104447822</v>
      </c>
    </row>
    <row r="153" spans="1:8" x14ac:dyDescent="0.35">
      <c r="A153" s="11">
        <v>15.1</v>
      </c>
      <c r="B153" s="4">
        <f t="shared" si="15"/>
        <v>0.38000000000000006</v>
      </c>
      <c r="C153" s="4">
        <f t="shared" si="16"/>
        <v>3.3055431355195473E-2</v>
      </c>
      <c r="D153" s="4">
        <f t="shared" si="17"/>
        <v>0</v>
      </c>
      <c r="E153" s="4">
        <f t="shared" si="18"/>
        <v>0.99988834665937043</v>
      </c>
      <c r="F153" s="15">
        <f t="shared" si="19"/>
        <v>0.74058675115675188</v>
      </c>
      <c r="G153" s="11">
        <f t="shared" si="20"/>
        <v>1</v>
      </c>
      <c r="H153" s="11">
        <f t="shared" si="21"/>
        <v>0.54492954794954818</v>
      </c>
    </row>
    <row r="154" spans="1:8" x14ac:dyDescent="0.35">
      <c r="A154" s="11">
        <v>15.2</v>
      </c>
      <c r="B154" s="4">
        <f t="shared" si="15"/>
        <v>0.36000000000000015</v>
      </c>
      <c r="C154" s="4">
        <f t="shared" si="16"/>
        <v>2.9140877833621997E-2</v>
      </c>
      <c r="D154" s="4">
        <f t="shared" si="17"/>
        <v>0</v>
      </c>
      <c r="E154" s="4">
        <f t="shared" si="18"/>
        <v>0.99989897080609225</v>
      </c>
      <c r="F154" s="15">
        <f t="shared" si="19"/>
        <v>0.72614903707369105</v>
      </c>
      <c r="G154" s="11">
        <f t="shared" si="20"/>
        <v>1</v>
      </c>
      <c r="H154" s="11">
        <f t="shared" si="21"/>
        <v>0.54080448678295923</v>
      </c>
    </row>
    <row r="155" spans="1:8" x14ac:dyDescent="0.35">
      <c r="A155" s="11">
        <v>15.3</v>
      </c>
      <c r="B155" s="4">
        <f t="shared" si="15"/>
        <v>0.33999999999999986</v>
      </c>
      <c r="C155" s="4">
        <f t="shared" si="16"/>
        <v>2.5729715933966599E-2</v>
      </c>
      <c r="D155" s="4">
        <f t="shared" si="17"/>
        <v>0</v>
      </c>
      <c r="E155" s="4">
        <f t="shared" si="18"/>
        <v>0.9999085841261478</v>
      </c>
      <c r="F155" s="15">
        <f t="shared" si="19"/>
        <v>0.71154792928753663</v>
      </c>
      <c r="G155" s="11">
        <f t="shared" si="20"/>
        <v>1</v>
      </c>
      <c r="H155" s="11">
        <f t="shared" si="21"/>
        <v>0.5366327417012009</v>
      </c>
    </row>
    <row r="156" spans="1:8" x14ac:dyDescent="0.35">
      <c r="A156" s="11">
        <v>15.4</v>
      </c>
      <c r="B156" s="4">
        <f t="shared" si="15"/>
        <v>0.31999999999999995</v>
      </c>
      <c r="C156" s="4">
        <f t="shared" si="16"/>
        <v>2.2753297866633299E-2</v>
      </c>
      <c r="D156" s="4">
        <f t="shared" si="17"/>
        <v>0</v>
      </c>
      <c r="E156" s="4">
        <f t="shared" si="18"/>
        <v>0.99991728277714842</v>
      </c>
      <c r="F156" s="15">
        <f t="shared" si="19"/>
        <v>0.6968047754960347</v>
      </c>
      <c r="G156" s="11">
        <f t="shared" si="20"/>
        <v>1</v>
      </c>
      <c r="H156" s="11">
        <f t="shared" si="21"/>
        <v>0.53242041204648605</v>
      </c>
    </row>
    <row r="157" spans="1:8" x14ac:dyDescent="0.35">
      <c r="A157" s="11">
        <v>15.5</v>
      </c>
      <c r="B157" s="4">
        <f t="shared" si="15"/>
        <v>0.3</v>
      </c>
      <c r="C157" s="4">
        <f t="shared" si="16"/>
        <v>2.0152619878265499E-2</v>
      </c>
      <c r="D157" s="4">
        <f t="shared" si="17"/>
        <v>0</v>
      </c>
      <c r="E157" s="4">
        <f t="shared" si="18"/>
        <v>0.99992515377248947</v>
      </c>
      <c r="F157" s="15">
        <f t="shared" si="19"/>
        <v>0.68194075119034814</v>
      </c>
      <c r="G157" s="11">
        <f t="shared" si="20"/>
        <v>1</v>
      </c>
      <c r="H157" s="11">
        <f t="shared" si="21"/>
        <v>0.52817354795914706</v>
      </c>
    </row>
    <row r="158" spans="1:8" x14ac:dyDescent="0.35">
      <c r="A158" s="11">
        <v>15.6</v>
      </c>
      <c r="B158" s="4">
        <f t="shared" si="15"/>
        <v>0.28000000000000008</v>
      </c>
      <c r="C158" s="4">
        <f t="shared" si="16"/>
        <v>1.7876987382551952E-2</v>
      </c>
      <c r="D158" s="4">
        <f t="shared" si="17"/>
        <v>0</v>
      </c>
      <c r="E158" s="4">
        <f t="shared" si="18"/>
        <v>0.99993227585038036</v>
      </c>
      <c r="F158" s="15">
        <f t="shared" si="19"/>
        <v>0.66697681085847449</v>
      </c>
      <c r="G158" s="11">
        <f t="shared" si="20"/>
        <v>1</v>
      </c>
      <c r="H158" s="11">
        <f t="shared" si="21"/>
        <v>0.52389813643575467</v>
      </c>
    </row>
    <row r="159" spans="1:8" x14ac:dyDescent="0.35">
      <c r="A159" s="11">
        <v>15.7</v>
      </c>
      <c r="B159" s="4">
        <f t="shared" si="15"/>
        <v>0.26000000000000012</v>
      </c>
      <c r="C159" s="4">
        <f t="shared" si="16"/>
        <v>1.5882845496498623E-2</v>
      </c>
      <c r="D159" s="4">
        <f t="shared" si="17"/>
        <v>0</v>
      </c>
      <c r="E159" s="4">
        <f t="shared" si="18"/>
        <v>0.99993872026038333</v>
      </c>
      <c r="F159" s="15">
        <f t="shared" si="19"/>
        <v>0.65193364089734551</v>
      </c>
      <c r="G159" s="11">
        <f t="shared" si="20"/>
        <v>1</v>
      </c>
      <c r="H159" s="11">
        <f t="shared" si="21"/>
        <v>0.51960008787543199</v>
      </c>
    </row>
    <row r="160" spans="1:8" x14ac:dyDescent="0.35">
      <c r="A160" s="11">
        <v>15.8</v>
      </c>
      <c r="B160" s="4">
        <f t="shared" si="15"/>
        <v>0.23999999999999985</v>
      </c>
      <c r="C160" s="4">
        <f t="shared" si="16"/>
        <v>1.413276258179183E-2</v>
      </c>
      <c r="D160" s="4">
        <f t="shared" si="17"/>
        <v>0</v>
      </c>
      <c r="E160" s="4">
        <f t="shared" si="18"/>
        <v>0.99994455147527717</v>
      </c>
      <c r="F160" s="15">
        <f t="shared" si="19"/>
        <v>0.63683161437174307</v>
      </c>
      <c r="G160" s="11">
        <f t="shared" si="20"/>
        <v>1</v>
      </c>
      <c r="H160" s="11">
        <f t="shared" si="21"/>
        <v>0.51528522315383141</v>
      </c>
    </row>
    <row r="161" spans="1:8" x14ac:dyDescent="0.35">
      <c r="A161" s="11">
        <v>15.9</v>
      </c>
      <c r="B161" s="4">
        <f t="shared" si="15"/>
        <v>0.21999999999999992</v>
      </c>
      <c r="C161" s="4">
        <f t="shared" si="16"/>
        <v>1.2594551999530714E-2</v>
      </c>
      <c r="D161" s="4">
        <f t="shared" si="17"/>
        <v>0</v>
      </c>
      <c r="E161" s="4">
        <f t="shared" si="18"/>
        <v>0.99994982783531616</v>
      </c>
      <c r="F161" s="15">
        <f t="shared" si="19"/>
        <v>0.62169074774719313</v>
      </c>
      <c r="G161" s="11">
        <f t="shared" si="20"/>
        <v>1</v>
      </c>
      <c r="H161" s="11">
        <f t="shared" si="21"/>
        <v>0.5109592612611028</v>
      </c>
    </row>
    <row r="162" spans="1:8" x14ac:dyDescent="0.35">
      <c r="A162" s="11">
        <v>16</v>
      </c>
      <c r="B162" s="4">
        <f t="shared" si="15"/>
        <v>0.2</v>
      </c>
      <c r="C162" s="4">
        <f t="shared" si="16"/>
        <v>1.1240516628798644E-2</v>
      </c>
      <c r="D162" s="4">
        <f t="shared" si="17"/>
        <v>0</v>
      </c>
      <c r="E162" s="4">
        <f t="shared" si="18"/>
        <v>0.99995460213129761</v>
      </c>
      <c r="F162" s="15">
        <f t="shared" si="19"/>
        <v>0.60653065971263342</v>
      </c>
      <c r="G162" s="11">
        <f t="shared" si="20"/>
        <v>1</v>
      </c>
      <c r="H162" s="11">
        <f t="shared" si="21"/>
        <v>0.50662780753694281</v>
      </c>
    </row>
    <row r="163" spans="1:8" x14ac:dyDescent="0.35">
      <c r="A163" s="11">
        <v>16.100000000000001</v>
      </c>
      <c r="B163" s="4">
        <f t="shared" si="15"/>
        <v>0.17999999999999972</v>
      </c>
      <c r="C163" s="4">
        <f t="shared" si="16"/>
        <v>1.0046801094269931E-2</v>
      </c>
      <c r="D163" s="4">
        <f t="shared" si="17"/>
        <v>0</v>
      </c>
      <c r="E163" s="4">
        <f t="shared" si="18"/>
        <v>0.99995892213223525</v>
      </c>
      <c r="F163" s="15">
        <f t="shared" si="19"/>
        <v>0.59137053219698088</v>
      </c>
      <c r="G163" s="11">
        <f t="shared" si="20"/>
        <v>1</v>
      </c>
      <c r="H163" s="11">
        <f t="shared" si="21"/>
        <v>0.50229634253247069</v>
      </c>
    </row>
    <row r="164" spans="1:8" x14ac:dyDescent="0.35">
      <c r="A164" s="11">
        <v>16.2</v>
      </c>
      <c r="B164" s="4">
        <f t="shared" si="15"/>
        <v>0.16000000000000014</v>
      </c>
      <c r="C164" s="4">
        <f t="shared" si="16"/>
        <v>8.992837637916468E-3</v>
      </c>
      <c r="D164" s="4">
        <f t="shared" si="17"/>
        <v>0</v>
      </c>
      <c r="E164" s="4">
        <f t="shared" si="18"/>
        <v>0.99996283106289707</v>
      </c>
      <c r="F164" s="15">
        <f t="shared" si="19"/>
        <v>0.5762290736718001</v>
      </c>
      <c r="G164" s="11">
        <f t="shared" si="20"/>
        <v>1</v>
      </c>
      <c r="H164" s="11">
        <f t="shared" si="21"/>
        <v>0.49797021152527626</v>
      </c>
    </row>
    <row r="165" spans="1:8" x14ac:dyDescent="0.35">
      <c r="A165" s="11">
        <v>16.3</v>
      </c>
      <c r="B165" s="4">
        <f t="shared" si="15"/>
        <v>0.13999999999999985</v>
      </c>
      <c r="C165" s="4">
        <f t="shared" si="16"/>
        <v>8.0608728553292226E-3</v>
      </c>
      <c r="D165" s="4">
        <f t="shared" si="17"/>
        <v>0</v>
      </c>
      <c r="E165" s="4">
        <f t="shared" si="18"/>
        <v>0.99996636803596128</v>
      </c>
      <c r="F165" s="15">
        <f t="shared" si="19"/>
        <v>0.5611244848201743</v>
      </c>
      <c r="G165" s="11">
        <f t="shared" si="20"/>
        <v>1</v>
      </c>
      <c r="H165" s="11">
        <f t="shared" si="21"/>
        <v>0.49365461471052596</v>
      </c>
    </row>
    <row r="166" spans="1:8" x14ac:dyDescent="0.35">
      <c r="A166" s="11">
        <v>16.399999999999999</v>
      </c>
      <c r="B166" s="4">
        <f t="shared" si="15"/>
        <v>0.12000000000000029</v>
      </c>
      <c r="C166" s="4">
        <f t="shared" si="16"/>
        <v>7.2355639078792878E-3</v>
      </c>
      <c r="D166" s="4">
        <f t="shared" si="17"/>
        <v>0</v>
      </c>
      <c r="E166" s="4">
        <f t="shared" si="18"/>
        <v>0.99996956844309937</v>
      </c>
      <c r="F166" s="15">
        <f t="shared" si="19"/>
        <v>0.54607442663970962</v>
      </c>
      <c r="G166" s="11">
        <f t="shared" si="20"/>
        <v>1</v>
      </c>
      <c r="H166" s="11">
        <f t="shared" si="21"/>
        <v>0.48935459808753612</v>
      </c>
    </row>
    <row r="167" spans="1:8" x14ac:dyDescent="0.35">
      <c r="A167" s="11">
        <v>16.5</v>
      </c>
      <c r="B167" s="4">
        <f t="shared" si="15"/>
        <v>0.1</v>
      </c>
      <c r="C167" s="4">
        <f t="shared" si="16"/>
        <v>6.5036342017956725E-3</v>
      </c>
      <c r="D167" s="4">
        <f t="shared" si="17"/>
        <v>0</v>
      </c>
      <c r="E167" s="4">
        <f t="shared" si="18"/>
        <v>0.99997246430888531</v>
      </c>
      <c r="F167" s="15">
        <f t="shared" si="19"/>
        <v>0.53109599103534522</v>
      </c>
      <c r="G167" s="11">
        <f t="shared" si="20"/>
        <v>1</v>
      </c>
      <c r="H167" s="11">
        <f t="shared" si="21"/>
        <v>0.48507504505771765</v>
      </c>
    </row>
    <row r="168" spans="1:8" x14ac:dyDescent="0.35">
      <c r="A168" s="11">
        <v>16.600000000000001</v>
      </c>
      <c r="B168" s="4">
        <f t="shared" si="15"/>
        <v>7.999999999999971E-2</v>
      </c>
      <c r="C168" s="4">
        <f t="shared" si="16"/>
        <v>5.8535798275806458E-3</v>
      </c>
      <c r="D168" s="4">
        <f t="shared" si="17"/>
        <v>0</v>
      </c>
      <c r="E168" s="4">
        <f t="shared" si="18"/>
        <v>0.99997508461106066</v>
      </c>
      <c r="F168" s="15">
        <f t="shared" si="19"/>
        <v>0.5162056739454961</v>
      </c>
      <c r="G168" s="11">
        <f t="shared" si="20"/>
        <v>1</v>
      </c>
      <c r="H168" s="11">
        <f t="shared" si="21"/>
        <v>0.48082066874633222</v>
      </c>
    </row>
    <row r="169" spans="1:8" x14ac:dyDescent="0.35">
      <c r="A169" s="11">
        <v>16.7</v>
      </c>
      <c r="B169" s="4">
        <f t="shared" si="15"/>
        <v>6.0000000000000143E-2</v>
      </c>
      <c r="C169" s="4">
        <f t="shared" si="16"/>
        <v>5.2754192435996864E-3</v>
      </c>
      <c r="D169" s="4">
        <f t="shared" si="17"/>
        <v>0</v>
      </c>
      <c r="E169" s="4">
        <f t="shared" si="18"/>
        <v>0.99997745557034956</v>
      </c>
      <c r="F169" s="15">
        <f t="shared" si="19"/>
        <v>0.50141935103294055</v>
      </c>
      <c r="G169" s="11">
        <f t="shared" si="20"/>
        <v>1</v>
      </c>
      <c r="H169" s="11">
        <f t="shared" si="21"/>
        <v>0.47659600505703059</v>
      </c>
    </row>
    <row r="170" spans="1:8" x14ac:dyDescent="0.35">
      <c r="A170" s="11">
        <v>16.8</v>
      </c>
      <c r="B170" s="4">
        <f t="shared" si="15"/>
        <v>3.9999999999999855E-2</v>
      </c>
      <c r="C170" s="4">
        <f t="shared" si="16"/>
        <v>4.7604797522440654E-3</v>
      </c>
      <c r="D170" s="4">
        <f t="shared" si="17"/>
        <v>0</v>
      </c>
      <c r="E170" s="4">
        <f t="shared" si="18"/>
        <v>0.99997960091272009</v>
      </c>
      <c r="F170" s="15">
        <f t="shared" si="19"/>
        <v>0.48675225595997157</v>
      </c>
      <c r="G170" s="11">
        <f t="shared" si="20"/>
        <v>1</v>
      </c>
      <c r="H170" s="11">
        <f t="shared" si="21"/>
        <v>0.47240540646475376</v>
      </c>
    </row>
    <row r="171" spans="1:8" x14ac:dyDescent="0.35">
      <c r="A171" s="11">
        <v>16.899999999999999</v>
      </c>
      <c r="B171" s="4">
        <f t="shared" si="15"/>
        <v>2.0000000000000285E-2</v>
      </c>
      <c r="C171" s="4">
        <f t="shared" si="16"/>
        <v>4.3012152543698392E-3</v>
      </c>
      <c r="D171" s="4">
        <f t="shared" si="17"/>
        <v>0</v>
      </c>
      <c r="E171" s="4">
        <f t="shared" si="18"/>
        <v>0.99998154210670442</v>
      </c>
      <c r="F171" s="15">
        <f t="shared" si="19"/>
        <v>0.47221896125565399</v>
      </c>
      <c r="G171" s="11">
        <f t="shared" si="20"/>
        <v>1</v>
      </c>
      <c r="H171" s="11">
        <f t="shared" si="21"/>
        <v>0.46825303654923445</v>
      </c>
    </row>
    <row r="172" spans="1:8" x14ac:dyDescent="0.35">
      <c r="A172" s="11">
        <v>17</v>
      </c>
      <c r="B172" s="4">
        <f t="shared" si="15"/>
        <v>0</v>
      </c>
      <c r="C172" s="4">
        <f t="shared" si="16"/>
        <v>3.8910505836575876E-3</v>
      </c>
      <c r="D172" s="4">
        <f t="shared" si="17"/>
        <v>0</v>
      </c>
      <c r="E172" s="4">
        <f t="shared" si="18"/>
        <v>0.99998329857815205</v>
      </c>
      <c r="F172" s="15">
        <f t="shared" si="19"/>
        <v>0.45783336177161427</v>
      </c>
      <c r="G172" s="11">
        <f t="shared" si="20"/>
        <v>1</v>
      </c>
      <c r="H172" s="11">
        <f t="shared" si="21"/>
        <v>0.46414286526808024</v>
      </c>
    </row>
    <row r="173" spans="1:8" x14ac:dyDescent="0.35">
      <c r="A173" s="11">
        <v>17.100000000000001</v>
      </c>
      <c r="B173" s="4">
        <f t="shared" si="15"/>
        <v>0</v>
      </c>
      <c r="C173" s="4">
        <f t="shared" si="16"/>
        <v>3.5242484268647322E-3</v>
      </c>
      <c r="D173" s="4">
        <f t="shared" si="17"/>
        <v>0</v>
      </c>
      <c r="E173" s="4">
        <f t="shared" si="18"/>
        <v>0.99998488790455897</v>
      </c>
      <c r="F173" s="15">
        <f t="shared" si="19"/>
        <v>0.44360866071177157</v>
      </c>
      <c r="G173" s="11">
        <f t="shared" si="20"/>
        <v>1</v>
      </c>
      <c r="H173" s="11">
        <f t="shared" si="21"/>
        <v>0.46007866496526806</v>
      </c>
    </row>
    <row r="174" spans="1:8" x14ac:dyDescent="0.35">
      <c r="A174" s="11">
        <v>17.2</v>
      </c>
      <c r="B174" s="4">
        <f t="shared" si="15"/>
        <v>0</v>
      </c>
      <c r="C174" s="4">
        <f t="shared" si="16"/>
        <v>3.195795440096144E-3</v>
      </c>
      <c r="D174" s="4">
        <f t="shared" si="17"/>
        <v>0</v>
      </c>
      <c r="E174" s="4">
        <f t="shared" si="18"/>
        <v>0.99998632599091541</v>
      </c>
      <c r="F174" s="15">
        <f t="shared" si="19"/>
        <v>0.42955735821073926</v>
      </c>
      <c r="G174" s="11">
        <f t="shared" si="20"/>
        <v>1</v>
      </c>
      <c r="H174" s="11">
        <f t="shared" si="21"/>
        <v>0.45606400710783024</v>
      </c>
    </row>
    <row r="175" spans="1:8" x14ac:dyDescent="0.35">
      <c r="A175" s="11">
        <v>17.3</v>
      </c>
      <c r="B175" s="4">
        <f t="shared" si="15"/>
        <v>0</v>
      </c>
      <c r="C175" s="4">
        <f t="shared" si="16"/>
        <v>2.9013046870020273E-3</v>
      </c>
      <c r="D175" s="4">
        <f t="shared" si="17"/>
        <v>0</v>
      </c>
      <c r="E175" s="4">
        <f t="shared" si="18"/>
        <v>0.9999876272288255</v>
      </c>
      <c r="F175" s="15">
        <f t="shared" si="19"/>
        <v>0.41569124242542715</v>
      </c>
      <c r="G175" s="11">
        <f t="shared" si="20"/>
        <v>1</v>
      </c>
      <c r="H175" s="11">
        <f t="shared" si="21"/>
        <v>0.45210225974059826</v>
      </c>
    </row>
    <row r="176" spans="1:8" x14ac:dyDescent="0.35">
      <c r="A176" s="11">
        <v>17.399999999999999</v>
      </c>
      <c r="B176" s="4">
        <f t="shared" si="15"/>
        <v>0</v>
      </c>
      <c r="C176" s="4">
        <f t="shared" si="16"/>
        <v>2.6369319635966186E-3</v>
      </c>
      <c r="D176" s="4">
        <f t="shared" si="17"/>
        <v>0</v>
      </c>
      <c r="E176" s="4">
        <f t="shared" si="18"/>
        <v>0.999988804640495</v>
      </c>
      <c r="F176" s="15">
        <f t="shared" si="19"/>
        <v>0.40202138309465507</v>
      </c>
      <c r="G176" s="11">
        <f t="shared" si="20"/>
        <v>1</v>
      </c>
      <c r="H176" s="11">
        <f t="shared" si="21"/>
        <v>0.44819658564609188</v>
      </c>
    </row>
    <row r="177" spans="1:8" x14ac:dyDescent="0.35">
      <c r="A177" s="11">
        <v>17.5</v>
      </c>
      <c r="B177" s="4">
        <f t="shared" si="15"/>
        <v>0</v>
      </c>
      <c r="C177" s="4">
        <f t="shared" si="16"/>
        <v>2.3993039467033422E-3</v>
      </c>
      <c r="D177" s="4">
        <f t="shared" si="17"/>
        <v>0</v>
      </c>
      <c r="E177" s="4">
        <f t="shared" si="18"/>
        <v>0.99998987000901918</v>
      </c>
      <c r="F177" s="15">
        <f t="shared" si="19"/>
        <v>0.38855812751236413</v>
      </c>
      <c r="G177" s="11">
        <f t="shared" si="20"/>
        <v>1</v>
      </c>
      <c r="H177" s="11">
        <f t="shared" si="21"/>
        <v>0.44434994119400878</v>
      </c>
    </row>
    <row r="178" spans="1:8" x14ac:dyDescent="0.35">
      <c r="A178" s="11">
        <v>17.600000000000001</v>
      </c>
      <c r="B178" s="4">
        <f t="shared" si="15"/>
        <v>0</v>
      </c>
      <c r="C178" s="4">
        <f t="shared" si="16"/>
        <v>2.185456418354E-3</v>
      </c>
      <c r="D178" s="4">
        <f t="shared" si="17"/>
        <v>0</v>
      </c>
      <c r="E178" s="4">
        <f t="shared" si="18"/>
        <v>0.99999083399628019</v>
      </c>
      <c r="F178" s="15">
        <f t="shared" si="19"/>
        <v>0.37531109885139935</v>
      </c>
      <c r="G178" s="11">
        <f t="shared" si="20"/>
        <v>1</v>
      </c>
      <c r="H178" s="11">
        <f t="shared" si="21"/>
        <v>0.44056507586230453</v>
      </c>
    </row>
    <row r="179" spans="1:8" x14ac:dyDescent="0.35">
      <c r="A179" s="11">
        <v>17.7</v>
      </c>
      <c r="B179" s="4">
        <f t="shared" si="15"/>
        <v>0</v>
      </c>
      <c r="C179" s="4">
        <f t="shared" si="16"/>
        <v>1.9927810851812066E-3</v>
      </c>
      <c r="D179" s="4">
        <f t="shared" si="17"/>
        <v>0</v>
      </c>
      <c r="E179" s="4">
        <f t="shared" si="18"/>
        <v>0.99999170624962608</v>
      </c>
      <c r="F179" s="15">
        <f t="shared" si="19"/>
        <v>0.36228919676675575</v>
      </c>
      <c r="G179" s="11">
        <f t="shared" si="20"/>
        <v>1</v>
      </c>
      <c r="H179" s="11">
        <f t="shared" si="21"/>
        <v>0.43684453240954924</v>
      </c>
    </row>
    <row r="180" spans="1:8" x14ac:dyDescent="0.35">
      <c r="A180" s="11">
        <v>17.8</v>
      </c>
      <c r="B180" s="4">
        <f t="shared" si="15"/>
        <v>0</v>
      </c>
      <c r="C180" s="4">
        <f t="shared" si="16"/>
        <v>1.8189797372572293E-3</v>
      </c>
      <c r="D180" s="4">
        <f t="shared" si="17"/>
        <v>0</v>
      </c>
      <c r="E180" s="4">
        <f t="shared" si="18"/>
        <v>0.99999249549840286</v>
      </c>
      <c r="F180" s="15">
        <f t="shared" si="19"/>
        <v>0.34950060019975637</v>
      </c>
      <c r="G180" s="11">
        <f t="shared" si="20"/>
        <v>1</v>
      </c>
      <c r="H180" s="11">
        <f t="shared" si="21"/>
        <v>0.43319064767612087</v>
      </c>
    </row>
    <row r="181" spans="1:8" x14ac:dyDescent="0.35">
      <c r="A181" s="11">
        <v>17.899999999999999</v>
      </c>
      <c r="B181" s="4">
        <f t="shared" si="15"/>
        <v>0</v>
      </c>
      <c r="C181" s="4">
        <f t="shared" si="16"/>
        <v>1.6620246812600549E-3</v>
      </c>
      <c r="D181" s="4">
        <f t="shared" si="17"/>
        <v>0</v>
      </c>
      <c r="E181" s="4">
        <f t="shared" si="18"/>
        <v>0.99999320964130201</v>
      </c>
      <c r="F181" s="15">
        <f t="shared" si="19"/>
        <v>0.33695277229782539</v>
      </c>
      <c r="G181" s="11">
        <f t="shared" si="20"/>
        <v>1</v>
      </c>
      <c r="H181" s="11">
        <f t="shared" si="21"/>
        <v>0.42960555398985484</v>
      </c>
    </row>
    <row r="182" spans="1:8" x14ac:dyDescent="0.35">
      <c r="A182" s="11">
        <v>18</v>
      </c>
      <c r="B182" s="4">
        <f t="shared" si="15"/>
        <v>0</v>
      </c>
      <c r="C182" s="4">
        <f t="shared" si="16"/>
        <v>1.5201245436999506E-3</v>
      </c>
      <c r="D182" s="4">
        <f t="shared" si="17"/>
        <v>0</v>
      </c>
      <c r="E182" s="4">
        <f t="shared" si="18"/>
        <v>0.99999385582539779</v>
      </c>
      <c r="F182" s="15">
        <f t="shared" si="19"/>
        <v>0.32465246735834974</v>
      </c>
      <c r="G182" s="11">
        <f t="shared" si="20"/>
        <v>1</v>
      </c>
      <c r="H182" s="11">
        <f t="shared" si="21"/>
        <v>0.42609118115000466</v>
      </c>
    </row>
    <row r="183" spans="1:8" x14ac:dyDescent="0.35">
      <c r="A183" s="11">
        <v>18.100000000000001</v>
      </c>
      <c r="B183" s="4">
        <f t="shared" si="15"/>
        <v>0</v>
      </c>
      <c r="C183" s="4">
        <f t="shared" si="16"/>
        <v>1.3916946758292354E-3</v>
      </c>
      <c r="D183" s="4">
        <f t="shared" si="17"/>
        <v>0</v>
      </c>
      <c r="E183" s="4">
        <f t="shared" si="18"/>
        <v>0.99999444051766651</v>
      </c>
      <c r="F183" s="15">
        <f t="shared" si="19"/>
        <v>0.31260573969965522</v>
      </c>
      <c r="G183" s="11">
        <f t="shared" si="20"/>
        <v>1</v>
      </c>
      <c r="H183" s="11">
        <f t="shared" si="21"/>
        <v>0.42264925896180622</v>
      </c>
    </row>
    <row r="184" spans="1:8" x14ac:dyDescent="0.35">
      <c r="A184" s="11">
        <v>18.2</v>
      </c>
      <c r="B184" s="4">
        <f t="shared" si="15"/>
        <v>0</v>
      </c>
      <c r="C184" s="4">
        <f t="shared" si="16"/>
        <v>1.2753315066968221E-3</v>
      </c>
      <c r="D184" s="4">
        <f t="shared" si="17"/>
        <v>0</v>
      </c>
      <c r="E184" s="4">
        <f t="shared" si="18"/>
        <v>0.99999496956969813</v>
      </c>
      <c r="F184" s="15">
        <f t="shared" si="19"/>
        <v>0.30081795435727565</v>
      </c>
      <c r="G184" s="11">
        <f t="shared" si="20"/>
        <v>1</v>
      </c>
      <c r="H184" s="11">
        <f t="shared" si="21"/>
        <v>0.41928132029255494</v>
      </c>
    </row>
    <row r="185" spans="1:8" x14ac:dyDescent="0.35">
      <c r="A185" s="11">
        <v>18.3</v>
      </c>
      <c r="B185" s="4">
        <f t="shared" si="15"/>
        <v>0</v>
      </c>
      <c r="C185" s="4">
        <f t="shared" si="16"/>
        <v>1.1697902879093734E-3</v>
      </c>
      <c r="D185" s="4">
        <f t="shared" si="17"/>
        <v>0</v>
      </c>
      <c r="E185" s="4">
        <f t="shared" si="18"/>
        <v>0.99999544827625519</v>
      </c>
      <c r="F185" s="15">
        <f t="shared" si="19"/>
        <v>0.28929379949956158</v>
      </c>
      <c r="G185" s="11">
        <f t="shared" si="20"/>
        <v>1</v>
      </c>
      <c r="H185" s="11">
        <f t="shared" si="21"/>
        <v>0.41598870461892234</v>
      </c>
    </row>
    <row r="186" spans="1:8" x14ac:dyDescent="0.35">
      <c r="A186" s="11">
        <v>18.399999999999999</v>
      </c>
      <c r="B186" s="4">
        <f t="shared" si="15"/>
        <v>0</v>
      </c>
      <c r="C186" s="4">
        <f t="shared" si="16"/>
        <v>1.0739657558160652E-3</v>
      </c>
      <c r="D186" s="4">
        <f t="shared" si="17"/>
        <v>0</v>
      </c>
      <c r="E186" s="4">
        <f t="shared" si="18"/>
        <v>0.99999588142825502</v>
      </c>
      <c r="F186" s="15">
        <f t="shared" si="19"/>
        <v>0.2780373004531943</v>
      </c>
      <c r="G186" s="11">
        <f t="shared" si="20"/>
        <v>1</v>
      </c>
      <c r="H186" s="11">
        <f t="shared" si="21"/>
        <v>0.41277256203424595</v>
      </c>
    </row>
    <row r="187" spans="1:8" x14ac:dyDescent="0.35">
      <c r="A187" s="11">
        <v>18.5</v>
      </c>
      <c r="B187" s="4">
        <f t="shared" si="15"/>
        <v>0</v>
      </c>
      <c r="C187" s="4">
        <f t="shared" si="16"/>
        <v>9.8687530639816889E-4</v>
      </c>
      <c r="D187" s="4">
        <f t="shared" si="17"/>
        <v>0</v>
      </c>
      <c r="E187" s="4">
        <f t="shared" si="18"/>
        <v>0.99999627336071584</v>
      </c>
      <c r="F187" s="15">
        <f t="shared" si="19"/>
        <v>0.26705183522634335</v>
      </c>
      <c r="G187" s="11">
        <f t="shared" si="20"/>
        <v>1</v>
      </c>
      <c r="H187" s="11">
        <f t="shared" si="21"/>
        <v>0.40963385768371713</v>
      </c>
    </row>
    <row r="188" spans="1:8" x14ac:dyDescent="0.35">
      <c r="A188" s="11">
        <v>18.600000000000001</v>
      </c>
      <c r="B188" s="4">
        <f t="shared" si="15"/>
        <v>0</v>
      </c>
      <c r="C188" s="4">
        <f t="shared" si="16"/>
        <v>9.0764433709945662E-4</v>
      </c>
      <c r="D188" s="4">
        <f t="shared" si="17"/>
        <v>0</v>
      </c>
      <c r="E188" s="4">
        <f t="shared" si="18"/>
        <v>0.99999662799613631</v>
      </c>
      <c r="F188" s="15">
        <f t="shared" si="19"/>
        <v>0.25634015141507349</v>
      </c>
      <c r="G188" s="11">
        <f t="shared" si="20"/>
        <v>1</v>
      </c>
      <c r="H188" s="11">
        <f t="shared" si="21"/>
        <v>0.40657337659478288</v>
      </c>
    </row>
    <row r="189" spans="1:8" x14ac:dyDescent="0.35">
      <c r="A189" s="11">
        <v>18.7</v>
      </c>
      <c r="B189" s="4">
        <f t="shared" si="15"/>
        <v>0</v>
      </c>
      <c r="C189" s="4">
        <f t="shared" si="16"/>
        <v>8.3549345984374075E-4</v>
      </c>
      <c r="D189" s="4">
        <f t="shared" si="17"/>
        <v>0</v>
      </c>
      <c r="E189" s="4">
        <f t="shared" si="18"/>
        <v>0.99999694888375135</v>
      </c>
      <c r="F189" s="15">
        <f t="shared" si="19"/>
        <v>0.24590438437706771</v>
      </c>
      <c r="G189" s="11">
        <f t="shared" si="20"/>
        <v>1</v>
      </c>
      <c r="H189" s="11">
        <f t="shared" si="21"/>
        <v>0.40359172886963834</v>
      </c>
    </row>
    <row r="190" spans="1:8" x14ac:dyDescent="0.35">
      <c r="A190" s="11">
        <v>18.8</v>
      </c>
      <c r="B190" s="4">
        <f t="shared" si="15"/>
        <v>0</v>
      </c>
      <c r="C190" s="4">
        <f t="shared" si="16"/>
        <v>7.6972733195251029E-4</v>
      </c>
      <c r="D190" s="4">
        <f t="shared" si="17"/>
        <v>0</v>
      </c>
      <c r="E190" s="4">
        <f t="shared" si="18"/>
        <v>0.99999723923504968</v>
      </c>
      <c r="F190" s="15">
        <f t="shared" si="19"/>
        <v>0.23574607655586347</v>
      </c>
      <c r="G190" s="11">
        <f t="shared" si="20"/>
        <v>1</v>
      </c>
      <c r="H190" s="11">
        <f t="shared" si="21"/>
        <v>0.40068935520643717</v>
      </c>
    </row>
    <row r="191" spans="1:8" x14ac:dyDescent="0.35">
      <c r="A191" s="11">
        <v>18.899999999999999</v>
      </c>
      <c r="B191" s="4">
        <f t="shared" si="15"/>
        <v>0</v>
      </c>
      <c r="C191" s="4">
        <f t="shared" si="16"/>
        <v>7.0972488777469275E-4</v>
      </c>
      <c r="D191" s="4">
        <f t="shared" si="17"/>
        <v>0</v>
      </c>
      <c r="E191" s="4">
        <f t="shared" si="18"/>
        <v>0.9999975019559143</v>
      </c>
      <c r="F191" s="15">
        <f t="shared" si="19"/>
        <v>0.22586619783851461</v>
      </c>
      <c r="G191" s="11">
        <f t="shared" si="20"/>
        <v>1</v>
      </c>
      <c r="H191" s="11">
        <f t="shared" si="21"/>
        <v>0.39786653271576605</v>
      </c>
    </row>
    <row r="192" spans="1:8" x14ac:dyDescent="0.35">
      <c r="A192" s="11">
        <v>19</v>
      </c>
      <c r="B192" s="4">
        <f t="shared" si="15"/>
        <v>0</v>
      </c>
      <c r="C192" s="4">
        <f t="shared" si="16"/>
        <v>6.5493078456103004E-4</v>
      </c>
      <c r="D192" s="4">
        <f t="shared" si="17"/>
        <v>0</v>
      </c>
      <c r="E192" s="4">
        <f t="shared" si="18"/>
        <v>0.99999773967570205</v>
      </c>
      <c r="F192" s="15">
        <f t="shared" si="19"/>
        <v>0.21626516682988731</v>
      </c>
      <c r="G192" s="11">
        <f t="shared" si="20"/>
        <v>1</v>
      </c>
      <c r="H192" s="11">
        <f t="shared" si="21"/>
        <v>0.39512338099901539</v>
      </c>
    </row>
    <row r="193" spans="1:8" x14ac:dyDescent="0.35">
      <c r="A193" s="11">
        <v>19.100000000000001</v>
      </c>
      <c r="B193" s="4">
        <f t="shared" si="15"/>
        <v>0</v>
      </c>
      <c r="C193" s="4">
        <f t="shared" si="16"/>
        <v>6.0484790228903086E-4</v>
      </c>
      <c r="D193" s="4">
        <f t="shared" si="17"/>
        <v>0</v>
      </c>
      <c r="E193" s="4">
        <f t="shared" si="18"/>
        <v>0.99999795477355857</v>
      </c>
      <c r="F193" s="15">
        <f t="shared" si="19"/>
        <v>0.20694287292767749</v>
      </c>
      <c r="G193" s="11">
        <f t="shared" si="20"/>
        <v>1</v>
      </c>
      <c r="H193" s="11">
        <f t="shared" si="21"/>
        <v>0.39245986845552688</v>
      </c>
    </row>
    <row r="194" spans="1:8" x14ac:dyDescent="0.35">
      <c r="A194" s="11">
        <v>19.2</v>
      </c>
      <c r="B194" s="4">
        <f t="shared" ref="B194:B202" si="22">IF(AND((A194&gt;=$K$3),(A194&lt;=$K$4)),1,IF(AND((A194&gt;$K$2),(A194&lt;$K$3)),((A194-$K$2)/($K$3-$K$2)),IF(AND((A194&gt;$K$4),(A194&lt;$K$5)),((A194-$K$5)/($K$4-$K$5)),0)))</f>
        <v>0</v>
      </c>
      <c r="C194" s="4">
        <f t="shared" ref="C194:C202" si="23">1/(1+ABS((A194-$K$10)/$K$8)^(2*$K$9))</f>
        <v>5.590307594696822E-4</v>
      </c>
      <c r="D194" s="4">
        <f t="shared" ref="D194:D202" si="24">IF(OR((A194&lt;=$K$13),(A194&gt;=$K$15)),0,IF(A194=$K$14,1,IF(AND((A194&gt;$K$13),(A194&lt;$K$14)),((A194-$K$13)/($K$14-$K$13)),((A194-$K$15)/($K$14-$K$15)))))</f>
        <v>0</v>
      </c>
      <c r="E194" s="4">
        <f t="shared" ref="E194:E202" si="25">1/(1+EXP(-$K$18*(A194-$K$19)))</f>
        <v>0.99999814940222709</v>
      </c>
      <c r="F194" s="15">
        <f t="shared" ref="F194:F202" si="26">EXP(-(((A194-$K$22)^2)/(2*$K$23^2)))</f>
        <v>0.19789869908361474</v>
      </c>
      <c r="G194" s="11">
        <f t="shared" ref="G194:G202" si="27">IF(A194&lt;=$K$26,0,IF(AND(A194&gt;=$K$26,A194&lt;=$K$28),2*(((A194-$K$26)/($K$27-$K$26))^2),IF(AND(A194&gt;=$K$28,A194&lt;=$K$27),1-2*((($K$27-A194)/($K$27-$K$26))^2),1)))</f>
        <v>1</v>
      </c>
      <c r="H194" s="11">
        <f t="shared" si="21"/>
        <v>0.38987581878579469</v>
      </c>
    </row>
    <row r="195" spans="1:8" x14ac:dyDescent="0.35">
      <c r="A195" s="11">
        <v>19.3</v>
      </c>
      <c r="B195" s="4">
        <f t="shared" si="22"/>
        <v>0</v>
      </c>
      <c r="C195" s="4">
        <f t="shared" si="23"/>
        <v>5.1707972603302909E-4</v>
      </c>
      <c r="D195" s="4">
        <f t="shared" si="24"/>
        <v>0</v>
      </c>
      <c r="E195" s="4">
        <f t="shared" si="25"/>
        <v>0.99999832550959444</v>
      </c>
      <c r="F195" s="15">
        <f t="shared" si="26"/>
        <v>0.18913154513822547</v>
      </c>
      <c r="G195" s="11">
        <f t="shared" si="27"/>
        <v>1</v>
      </c>
      <c r="H195" s="11">
        <f t="shared" ref="H195:H202" si="28">(MIN($N$6,$N$7)*F195+MIN($N$8,$N$9)*G195)-MIN($N$6,$N$7)*F195*MIN($N$8,$N$9)*G195</f>
        <v>0.38737091765854059</v>
      </c>
    </row>
    <row r="196" spans="1:8" x14ac:dyDescent="0.35">
      <c r="A196" s="11">
        <v>19.399999999999999</v>
      </c>
      <c r="B196" s="4">
        <f t="shared" si="22"/>
        <v>0</v>
      </c>
      <c r="C196" s="4">
        <f t="shared" si="23"/>
        <v>4.7863593069161122E-4</v>
      </c>
      <c r="D196" s="4">
        <f t="shared" si="24"/>
        <v>0</v>
      </c>
      <c r="E196" s="4">
        <f t="shared" si="25"/>
        <v>0.99999848485818343</v>
      </c>
      <c r="F196" s="15">
        <f t="shared" si="26"/>
        <v>0.18063985161889409</v>
      </c>
      <c r="G196" s="11">
        <f t="shared" si="27"/>
        <v>1</v>
      </c>
      <c r="H196" s="11">
        <f t="shared" si="28"/>
        <v>0.38494471951016018</v>
      </c>
    </row>
    <row r="197" spans="1:8" x14ac:dyDescent="0.35">
      <c r="A197" s="11">
        <v>19.5</v>
      </c>
      <c r="B197" s="4">
        <f t="shared" si="22"/>
        <v>0</v>
      </c>
      <c r="C197" s="4">
        <f t="shared" si="23"/>
        <v>4.4337677413629456E-4</v>
      </c>
      <c r="D197" s="4">
        <f t="shared" si="24"/>
        <v>0</v>
      </c>
      <c r="E197" s="4">
        <f t="shared" si="25"/>
        <v>0.99999862904279302</v>
      </c>
      <c r="F197" s="15">
        <f t="shared" si="26"/>
        <v>0.17242162389375282</v>
      </c>
      <c r="G197" s="11">
        <f t="shared" si="27"/>
        <v>1</v>
      </c>
      <c r="H197" s="11">
        <f t="shared" si="28"/>
        <v>0.38259665444583413</v>
      </c>
    </row>
    <row r="198" spans="1:8" x14ac:dyDescent="0.35">
      <c r="A198" s="11">
        <v>19.600000000000001</v>
      </c>
      <c r="B198" s="4">
        <f t="shared" si="22"/>
        <v>0</v>
      </c>
      <c r="C198" s="4">
        <f t="shared" si="23"/>
        <v>4.1101197138081365E-4</v>
      </c>
      <c r="D198" s="4">
        <f t="shared" si="24"/>
        <v>0</v>
      </c>
      <c r="E198" s="4">
        <f t="shared" si="25"/>
        <v>0.99999875950645889</v>
      </c>
      <c r="F198" s="15">
        <f t="shared" si="26"/>
        <v>0.16447445657715479</v>
      </c>
      <c r="G198" s="11">
        <f t="shared" si="27"/>
        <v>1</v>
      </c>
      <c r="H198" s="11">
        <f t="shared" si="28"/>
        <v>0.3803260352125204</v>
      </c>
    </row>
    <row r="199" spans="1:8" x14ac:dyDescent="0.35">
      <c r="A199" s="11">
        <v>19.7</v>
      </c>
      <c r="B199" s="4">
        <f t="shared" si="22"/>
        <v>0</v>
      </c>
      <c r="C199" s="4">
        <f t="shared" si="23"/>
        <v>3.8128005683647022E-4</v>
      </c>
      <c r="D199" s="4">
        <f t="shared" si="24"/>
        <v>0</v>
      </c>
      <c r="E199" s="4">
        <f t="shared" si="25"/>
        <v>0.99999887755489469</v>
      </c>
      <c r="F199" s="15">
        <f t="shared" si="26"/>
        <v>0.15679555808603976</v>
      </c>
      <c r="G199" s="11">
        <f t="shared" si="27"/>
        <v>1</v>
      </c>
      <c r="H199" s="11">
        <f t="shared" si="28"/>
        <v>0.37813206421505896</v>
      </c>
    </row>
    <row r="200" spans="1:8" x14ac:dyDescent="0.35">
      <c r="A200" s="11">
        <v>19.8</v>
      </c>
      <c r="B200" s="4">
        <f t="shared" si="22"/>
        <v>0</v>
      </c>
      <c r="C200" s="4">
        <f t="shared" si="23"/>
        <v>3.5394529451870216E-4</v>
      </c>
      <c r="D200" s="4">
        <f t="shared" si="24"/>
        <v>0</v>
      </c>
      <c r="E200" s="4">
        <f t="shared" si="25"/>
        <v>0.99999898436956058</v>
      </c>
      <c r="F200" s="15">
        <f t="shared" si="26"/>
        <v>0.14938177525041799</v>
      </c>
      <c r="G200" s="11">
        <f t="shared" si="27"/>
        <v>1</v>
      </c>
      <c r="H200" s="11">
        <f t="shared" si="28"/>
        <v>0.37601384054773845</v>
      </c>
    </row>
    <row r="201" spans="1:8" x14ac:dyDescent="0.35">
      <c r="A201" s="11">
        <v>19.899999999999999</v>
      </c>
      <c r="B201" s="4">
        <f t="shared" si="22"/>
        <v>0</v>
      </c>
      <c r="C201" s="4">
        <f t="shared" si="23"/>
        <v>3.2879494337512198E-4</v>
      </c>
      <c r="D201" s="4">
        <f t="shared" si="24"/>
        <v>0</v>
      </c>
      <c r="E201" s="4">
        <f t="shared" si="25"/>
        <v>0.99999908101948665</v>
      </c>
      <c r="F201" s="15">
        <f t="shared" si="26"/>
        <v>0.14222961788539545</v>
      </c>
      <c r="G201" s="11">
        <f t="shared" si="27"/>
        <v>1</v>
      </c>
      <c r="H201" s="11">
        <f t="shared" si="28"/>
        <v>0.37397036701487485</v>
      </c>
    </row>
    <row r="202" spans="1:8" x14ac:dyDescent="0.35">
      <c r="A202" s="11">
        <v>20</v>
      </c>
      <c r="B202" s="4">
        <f t="shared" si="22"/>
        <v>0</v>
      </c>
      <c r="C202" s="4">
        <f t="shared" si="23"/>
        <v>3.0563683426034454E-4</v>
      </c>
      <c r="D202" s="4">
        <f t="shared" si="24"/>
        <v>0</v>
      </c>
      <c r="E202" s="4">
        <f t="shared" si="25"/>
        <v>0.99999916847197223</v>
      </c>
      <c r="F202" s="15">
        <f t="shared" si="26"/>
        <v>0.1353352832366127</v>
      </c>
      <c r="G202" s="11">
        <f t="shared" si="27"/>
        <v>1</v>
      </c>
      <c r="H202" s="11">
        <f t="shared" si="28"/>
        <v>0.37200055711522267</v>
      </c>
    </row>
  </sheetData>
  <mergeCells count="10">
    <mergeCell ref="M15:N15"/>
    <mergeCell ref="J17:K17"/>
    <mergeCell ref="J21:K21"/>
    <mergeCell ref="J25:K25"/>
    <mergeCell ref="J1:K1"/>
    <mergeCell ref="M1:N1"/>
    <mergeCell ref="M5:N5"/>
    <mergeCell ref="J7:K7"/>
    <mergeCell ref="M11:N11"/>
    <mergeCell ref="J12:K12"/>
  </mergeCells>
  <pageMargins left="0.7" right="0.7" top="0.75" bottom="0.75" header="0.3" footer="0.3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02"/>
  <sheetViews>
    <sheetView topLeftCell="B1" zoomScale="70" workbookViewId="0">
      <selection activeCell="I18" sqref="I18:J19"/>
    </sheetView>
  </sheetViews>
  <sheetFormatPr defaultRowHeight="14.5" x14ac:dyDescent="0.35"/>
  <cols>
    <col min="1" max="1" width="10.453125" bestFit="1" customWidth="1"/>
    <col min="2" max="2" width="12.81640625" customWidth="1"/>
    <col min="3" max="3" width="10" customWidth="1"/>
    <col min="4" max="4" width="13.453125" customWidth="1"/>
    <col min="5" max="5" width="10.1796875" customWidth="1"/>
    <col min="6" max="6" width="12" customWidth="1"/>
    <col min="7" max="7" width="17.36328125" customWidth="1"/>
    <col min="9" max="10" width="14.81640625" customWidth="1"/>
    <col min="11" max="13" width="10.1796875" customWidth="1"/>
    <col min="15" max="21" width="8.81640625" customWidth="1"/>
  </cols>
  <sheetData>
    <row r="1" spans="1:13" x14ac:dyDescent="0.35">
      <c r="A1" s="1" t="s">
        <v>0</v>
      </c>
      <c r="B1" s="3" t="s">
        <v>159</v>
      </c>
      <c r="C1" s="1" t="s">
        <v>160</v>
      </c>
      <c r="D1" s="3" t="s">
        <v>136</v>
      </c>
      <c r="E1" s="48" t="s">
        <v>137</v>
      </c>
      <c r="F1" s="3" t="s">
        <v>161</v>
      </c>
      <c r="G1" s="1" t="s">
        <v>162</v>
      </c>
      <c r="I1" s="166" t="s">
        <v>163</v>
      </c>
      <c r="J1" s="167"/>
      <c r="L1" s="153" t="s">
        <v>164</v>
      </c>
      <c r="M1" s="153"/>
    </row>
    <row r="2" spans="1:13" x14ac:dyDescent="0.35">
      <c r="A2" s="11">
        <v>0</v>
      </c>
      <c r="B2" s="4">
        <f t="shared" ref="B2:B65" si="0">IF(AND((A2&gt;=$J$3),(A2&lt;=$J$4)),1,IF(AND((A2&gt;$J$2),(A2&lt;$J$3)),((A2-$J$2)/($J$3-$J$2)),IF(AND((A2&gt;$J$4),(A2&lt;$J$5)),((A2-$J$5)/($J$4-$J$5)),0)))</f>
        <v>0</v>
      </c>
      <c r="C2" s="4">
        <f t="shared" ref="C2:C65" si="1">1/(1+ABS((A2-$J$10)/$J$8)^(2*$J$9))</f>
        <v>1.5201245436999506E-3</v>
      </c>
      <c r="D2" s="4">
        <f t="shared" ref="D2:D65" si="2">IF(OR((A2&lt;=$J$13),(A2&gt;=$J$15)),0,IF(A2=$J$14,1,IF(AND((A2&gt;$J$13),(A2&lt;$J$14)),((A2-$J$13)/($J$14-$J$13)),((A2-$J$15)/($J$14-$J$15)))))</f>
        <v>0</v>
      </c>
      <c r="E2" s="15">
        <f t="shared" ref="E2:E65" si="3">EXP(-(((A2-$J$18)^2)/(2*$J$19^2)))</f>
        <v>1.1108996538242306E-2</v>
      </c>
      <c r="F2" s="4">
        <f t="shared" ref="F2:F65" si="4">1/(1+EXP(-$J$22*(A2-$J$23)))</f>
        <v>4.5397868702434395E-5</v>
      </c>
      <c r="G2" s="4">
        <f t="shared" ref="G2:G65" si="5">IF(A2&lt;=$J$26,0,IF(AND(A2&gt;=$J$26,A2&lt;=$J$28),2*(((A2-$J$26)/($J$27-$J$26))^2),IF(AND(A2&gt;=$J$28,A2&lt;=$J$27),1-2*((($J$27-A2)/($J$27-$J$26))^2),1)))</f>
        <v>0</v>
      </c>
      <c r="I2" s="4" t="s">
        <v>9</v>
      </c>
      <c r="J2" s="4">
        <v>2</v>
      </c>
      <c r="L2" s="11" t="s">
        <v>165</v>
      </c>
      <c r="M2" s="11">
        <v>5</v>
      </c>
    </row>
    <row r="3" spans="1:13" x14ac:dyDescent="0.35">
      <c r="A3" s="11">
        <v>0.1</v>
      </c>
      <c r="B3" s="4">
        <f t="shared" si="0"/>
        <v>0</v>
      </c>
      <c r="C3" s="4">
        <f t="shared" si="1"/>
        <v>1.6620246812600523E-3</v>
      </c>
      <c r="D3" s="4">
        <f t="shared" si="2"/>
        <v>0</v>
      </c>
      <c r="E3" s="15">
        <f t="shared" si="3"/>
        <v>1.19704699443895E-2</v>
      </c>
      <c r="F3" s="4">
        <f t="shared" si="4"/>
        <v>5.0172164683764205E-5</v>
      </c>
      <c r="G3" s="4">
        <f t="shared" si="5"/>
        <v>0</v>
      </c>
      <c r="I3" s="4" t="s">
        <v>10</v>
      </c>
      <c r="J3" s="4">
        <v>9</v>
      </c>
      <c r="L3" s="11" t="s">
        <v>166</v>
      </c>
      <c r="M3" s="11">
        <v>6</v>
      </c>
    </row>
    <row r="4" spans="1:13" x14ac:dyDescent="0.35">
      <c r="A4" s="11">
        <v>0.2</v>
      </c>
      <c r="B4" s="4">
        <f t="shared" si="0"/>
        <v>0</v>
      </c>
      <c r="C4" s="4">
        <f t="shared" si="1"/>
        <v>1.8189797372572293E-3</v>
      </c>
      <c r="D4" s="4">
        <f t="shared" si="2"/>
        <v>0</v>
      </c>
      <c r="E4" s="15">
        <f t="shared" si="3"/>
        <v>1.2890689144001471E-2</v>
      </c>
      <c r="F4" s="4">
        <f t="shared" si="4"/>
        <v>5.5448524722794907E-5</v>
      </c>
      <c r="G4" s="4">
        <f t="shared" si="5"/>
        <v>0</v>
      </c>
      <c r="I4" s="4" t="s">
        <v>11</v>
      </c>
      <c r="J4" s="4">
        <v>12</v>
      </c>
    </row>
    <row r="5" spans="1:13" x14ac:dyDescent="0.35">
      <c r="A5" s="11">
        <v>0.3</v>
      </c>
      <c r="B5" s="4">
        <f t="shared" si="0"/>
        <v>0</v>
      </c>
      <c r="C5" s="4">
        <f t="shared" si="1"/>
        <v>1.9927810851812066E-3</v>
      </c>
      <c r="D5" s="4">
        <f t="shared" si="2"/>
        <v>0</v>
      </c>
      <c r="E5" s="15">
        <f t="shared" si="3"/>
        <v>1.3872976053607142E-2</v>
      </c>
      <c r="F5" s="4">
        <f t="shared" si="4"/>
        <v>6.1279739616602481E-5</v>
      </c>
      <c r="G5" s="4">
        <f t="shared" si="5"/>
        <v>0</v>
      </c>
      <c r="I5" s="4" t="s">
        <v>13</v>
      </c>
      <c r="J5" s="4">
        <v>17</v>
      </c>
      <c r="L5" s="168" t="s">
        <v>167</v>
      </c>
      <c r="M5" s="168"/>
    </row>
    <row r="6" spans="1:13" x14ac:dyDescent="0.35">
      <c r="A6" s="11">
        <v>0.4</v>
      </c>
      <c r="B6" s="4">
        <f t="shared" si="0"/>
        <v>0</v>
      </c>
      <c r="C6" s="4">
        <f t="shared" si="1"/>
        <v>2.1854564183540026E-3</v>
      </c>
      <c r="D6" s="4">
        <f t="shared" si="2"/>
        <v>0</v>
      </c>
      <c r="E6" s="15">
        <f t="shared" si="3"/>
        <v>1.4920786069067842E-2</v>
      </c>
      <c r="F6" s="4">
        <f t="shared" si="4"/>
        <v>6.7724149619770231E-5</v>
      </c>
      <c r="G6" s="4">
        <f t="shared" si="5"/>
        <v>0</v>
      </c>
      <c r="L6" s="12" t="s">
        <v>159</v>
      </c>
      <c r="M6" s="12">
        <f>IF(AND((M2&gt;=$J$3),(M2&lt;=$J$4)),1,IF(AND((M2&gt;$J$2),(M2&lt;$J$3)),((M2-$J$2)/($J$3-$J$2)),IF(AND((M2&gt;$J$4),(M2&lt;$J$5)),((M2-$J$5)/($J$4-$J$5)),0)))</f>
        <v>0.42857142857142855</v>
      </c>
    </row>
    <row r="7" spans="1:13" x14ac:dyDescent="0.35">
      <c r="A7" s="11">
        <v>0.5</v>
      </c>
      <c r="B7" s="4">
        <f t="shared" si="0"/>
        <v>0</v>
      </c>
      <c r="C7" s="4">
        <f t="shared" si="1"/>
        <v>2.3993039467033422E-3</v>
      </c>
      <c r="D7" s="4">
        <f t="shared" si="2"/>
        <v>0</v>
      </c>
      <c r="E7" s="15">
        <f t="shared" si="3"/>
        <v>1.6037709275350549E-2</v>
      </c>
      <c r="F7" s="4">
        <f t="shared" si="4"/>
        <v>7.4846227510611229E-5</v>
      </c>
      <c r="G7" s="4">
        <f t="shared" si="5"/>
        <v>0</v>
      </c>
      <c r="I7" s="166" t="s">
        <v>168</v>
      </c>
      <c r="J7" s="167"/>
      <c r="L7" s="12" t="s">
        <v>136</v>
      </c>
      <c r="M7" s="12">
        <f>IF(OR((M3&lt;=$J$13),(M3&gt;=$J$15)),0,IF(M3=$J$14,1,IF(AND((M3&gt;$J$13),(M3&lt;$J$14)),((M3-$J$13)/($J$14-$J$13)),((M3-$J$15)/($J$14-$J$15)))))</f>
        <v>0.66666666666666663</v>
      </c>
    </row>
    <row r="8" spans="1:13" x14ac:dyDescent="0.35">
      <c r="A8" s="11">
        <v>0.6</v>
      </c>
      <c r="B8" s="4">
        <f t="shared" si="0"/>
        <v>0</v>
      </c>
      <c r="C8" s="4">
        <f t="shared" si="1"/>
        <v>2.6369319635966147E-3</v>
      </c>
      <c r="D8" s="4">
        <f t="shared" si="2"/>
        <v>0</v>
      </c>
      <c r="E8" s="15">
        <f t="shared" si="3"/>
        <v>1.7227471311635108E-2</v>
      </c>
      <c r="F8" s="4">
        <f t="shared" si="4"/>
        <v>8.2717222851666389E-5</v>
      </c>
      <c r="G8" s="4">
        <f t="shared" si="5"/>
        <v>0</v>
      </c>
      <c r="I8" s="4" t="s">
        <v>9</v>
      </c>
      <c r="J8" s="4">
        <v>4</v>
      </c>
      <c r="L8" s="12" t="s">
        <v>160</v>
      </c>
      <c r="M8" s="12">
        <f>1/(1+ABS((M2-$J$10)/$J$8)^(2*$J$9))</f>
        <v>0.5</v>
      </c>
    </row>
    <row r="9" spans="1:13" x14ac:dyDescent="0.35">
      <c r="A9" s="11">
        <v>0.7</v>
      </c>
      <c r="B9" s="4">
        <f t="shared" si="0"/>
        <v>0</v>
      </c>
      <c r="C9" s="4">
        <f t="shared" si="1"/>
        <v>2.9013046870020273E-3</v>
      </c>
      <c r="D9" s="4">
        <f t="shared" si="2"/>
        <v>0</v>
      </c>
      <c r="E9" s="15">
        <f t="shared" si="3"/>
        <v>1.8493933862369062E-2</v>
      </c>
      <c r="F9" s="4">
        <f t="shared" si="4"/>
        <v>9.141587385216144E-5</v>
      </c>
      <c r="G9" s="4">
        <f t="shared" si="5"/>
        <v>0</v>
      </c>
      <c r="I9" s="4" t="s">
        <v>10</v>
      </c>
      <c r="J9" s="4">
        <v>4</v>
      </c>
      <c r="L9" s="12" t="s">
        <v>137</v>
      </c>
      <c r="M9" s="12">
        <f>EXP(-(((M3-$J$18)^2)/(2*$J$19^2)))</f>
        <v>0.32465246735834974</v>
      </c>
    </row>
    <row r="10" spans="1:13" x14ac:dyDescent="0.35">
      <c r="A10" s="11">
        <v>0.8</v>
      </c>
      <c r="B10" s="4">
        <f t="shared" si="0"/>
        <v>0</v>
      </c>
      <c r="C10" s="4">
        <f t="shared" si="1"/>
        <v>3.195795440096144E-3</v>
      </c>
      <c r="D10" s="4">
        <f t="shared" si="2"/>
        <v>0</v>
      </c>
      <c r="E10" s="15">
        <f t="shared" si="3"/>
        <v>1.9841094744370298E-2</v>
      </c>
      <c r="F10" s="4">
        <f t="shared" si="4"/>
        <v>1.0102919390777289E-4</v>
      </c>
      <c r="G10" s="4">
        <f t="shared" si="5"/>
        <v>0</v>
      </c>
      <c r="I10" s="4" t="s">
        <v>11</v>
      </c>
      <c r="J10" s="4">
        <v>9</v>
      </c>
    </row>
    <row r="11" spans="1:13" x14ac:dyDescent="0.35">
      <c r="A11" s="11">
        <v>0.9</v>
      </c>
      <c r="B11" s="4">
        <f t="shared" si="0"/>
        <v>0</v>
      </c>
      <c r="C11" s="4">
        <f t="shared" si="1"/>
        <v>3.5242484268647378E-3</v>
      </c>
      <c r="D11" s="4">
        <f t="shared" si="2"/>
        <v>0</v>
      </c>
      <c r="E11" s="15">
        <f t="shared" si="3"/>
        <v>2.1273087559681585E-2</v>
      </c>
      <c r="F11" s="4">
        <f t="shared" si="4"/>
        <v>1.1165334062956276E-4</v>
      </c>
      <c r="G11" s="4">
        <f t="shared" si="5"/>
        <v>0</v>
      </c>
      <c r="L11" s="153" t="s">
        <v>169</v>
      </c>
      <c r="M11" s="153"/>
    </row>
    <row r="12" spans="1:13" x14ac:dyDescent="0.35">
      <c r="A12" s="11">
        <v>1</v>
      </c>
      <c r="B12" s="4">
        <f t="shared" si="0"/>
        <v>0</v>
      </c>
      <c r="C12" s="4">
        <f t="shared" si="1"/>
        <v>3.8910505836575876E-3</v>
      </c>
      <c r="D12" s="4">
        <f t="shared" si="2"/>
        <v>0</v>
      </c>
      <c r="E12" s="15">
        <f t="shared" si="3"/>
        <v>2.2794180883612344E-2</v>
      </c>
      <c r="F12" s="4">
        <f t="shared" si="4"/>
        <v>1.2339457598623172E-4</v>
      </c>
      <c r="G12" s="4">
        <f t="shared" si="5"/>
        <v>0</v>
      </c>
      <c r="I12" s="169" t="s">
        <v>170</v>
      </c>
      <c r="J12" s="170"/>
      <c r="L12" s="11" t="s">
        <v>147</v>
      </c>
      <c r="M12" s="11">
        <f>MIN(M6:M7)</f>
        <v>0.42857142857142855</v>
      </c>
    </row>
    <row r="13" spans="1:13" x14ac:dyDescent="0.35">
      <c r="A13" s="11">
        <v>1.1000000000000001</v>
      </c>
      <c r="B13" s="4">
        <f t="shared" si="0"/>
        <v>0</v>
      </c>
      <c r="C13" s="4">
        <f t="shared" si="1"/>
        <v>4.3012152543698313E-3</v>
      </c>
      <c r="D13" s="4">
        <f t="shared" si="2"/>
        <v>0</v>
      </c>
      <c r="E13" s="15">
        <f t="shared" si="3"/>
        <v>2.4408776957271911E-2</v>
      </c>
      <c r="F13" s="4">
        <f t="shared" si="4"/>
        <v>1.3637032707949703E-4</v>
      </c>
      <c r="G13" s="4">
        <f t="shared" si="5"/>
        <v>0</v>
      </c>
      <c r="I13" s="4" t="s">
        <v>9</v>
      </c>
      <c r="J13" s="4">
        <v>4</v>
      </c>
      <c r="L13" s="11" t="s">
        <v>148</v>
      </c>
      <c r="M13" s="11">
        <f>MIN(M8:M9)</f>
        <v>0.32465246735834974</v>
      </c>
    </row>
    <row r="14" spans="1:13" x14ac:dyDescent="0.35">
      <c r="A14" s="11">
        <v>1.2</v>
      </c>
      <c r="B14" s="4">
        <f t="shared" si="0"/>
        <v>0</v>
      </c>
      <c r="C14" s="4">
        <f t="shared" si="1"/>
        <v>4.7604797522440697E-3</v>
      </c>
      <c r="D14" s="4">
        <f t="shared" si="2"/>
        <v>0</v>
      </c>
      <c r="E14" s="15">
        <f t="shared" si="3"/>
        <v>2.6121409853918223E-2</v>
      </c>
      <c r="F14" s="4">
        <f t="shared" si="4"/>
        <v>1.5071035805975741E-4</v>
      </c>
      <c r="G14" s="4">
        <f t="shared" si="5"/>
        <v>0</v>
      </c>
      <c r="I14" s="4" t="s">
        <v>10</v>
      </c>
      <c r="J14" s="4">
        <v>7</v>
      </c>
    </row>
    <row r="15" spans="1:13" x14ac:dyDescent="0.35">
      <c r="A15" s="11">
        <v>1.3</v>
      </c>
      <c r="B15" s="4">
        <f t="shared" si="0"/>
        <v>0</v>
      </c>
      <c r="C15" s="4">
        <f t="shared" si="1"/>
        <v>5.2754192435996812E-3</v>
      </c>
      <c r="D15" s="4">
        <f t="shared" si="2"/>
        <v>0</v>
      </c>
      <c r="E15" s="15">
        <f t="shared" si="3"/>
        <v>2.7936743088624476E-2</v>
      </c>
      <c r="F15" s="4">
        <f t="shared" si="4"/>
        <v>1.6655806477733606E-4</v>
      </c>
      <c r="G15" s="4">
        <f t="shared" si="5"/>
        <v>0</v>
      </c>
      <c r="I15" s="4" t="s">
        <v>11</v>
      </c>
      <c r="J15" s="4">
        <v>10</v>
      </c>
      <c r="L15" s="168" t="s">
        <v>149</v>
      </c>
      <c r="M15" s="168"/>
    </row>
    <row r="16" spans="1:13" x14ac:dyDescent="0.35">
      <c r="A16" s="11">
        <v>1.4</v>
      </c>
      <c r="B16" s="4">
        <f t="shared" si="0"/>
        <v>0</v>
      </c>
      <c r="C16" s="4">
        <f t="shared" si="1"/>
        <v>5.8535798275806536E-3</v>
      </c>
      <c r="D16" s="4">
        <f t="shared" si="2"/>
        <v>0</v>
      </c>
      <c r="E16" s="15">
        <f t="shared" si="3"/>
        <v>2.9859566641115533E-2</v>
      </c>
      <c r="F16" s="4">
        <f t="shared" si="4"/>
        <v>1.84071904963424E-4</v>
      </c>
      <c r="G16" s="4">
        <f t="shared" si="5"/>
        <v>0</v>
      </c>
      <c r="L16" s="12" t="s">
        <v>150</v>
      </c>
      <c r="M16" s="12">
        <v>20</v>
      </c>
    </row>
    <row r="17" spans="1:13" x14ac:dyDescent="0.35">
      <c r="A17" s="11">
        <v>1.5</v>
      </c>
      <c r="B17" s="4">
        <f t="shared" si="0"/>
        <v>0</v>
      </c>
      <c r="C17" s="4">
        <f t="shared" si="1"/>
        <v>6.5036342017956725E-3</v>
      </c>
      <c r="D17" s="4">
        <f t="shared" si="2"/>
        <v>0</v>
      </c>
      <c r="E17" s="15">
        <f t="shared" si="3"/>
        <v>3.1894793362157101E-2</v>
      </c>
      <c r="F17" s="4">
        <f t="shared" si="4"/>
        <v>2.0342697805520653E-4</v>
      </c>
      <c r="G17" s="4">
        <f t="shared" si="5"/>
        <v>0</v>
      </c>
      <c r="I17" s="166" t="s">
        <v>171</v>
      </c>
      <c r="J17" s="167"/>
      <c r="L17" s="12" t="s">
        <v>152</v>
      </c>
      <c r="M17" s="12">
        <v>0</v>
      </c>
    </row>
    <row r="18" spans="1:13" x14ac:dyDescent="0.35">
      <c r="A18" s="11">
        <v>1.6</v>
      </c>
      <c r="B18" s="4">
        <f t="shared" si="0"/>
        <v>0</v>
      </c>
      <c r="C18" s="4">
        <f t="shared" si="1"/>
        <v>7.235563907879273E-3</v>
      </c>
      <c r="D18" s="4">
        <f t="shared" si="2"/>
        <v>0</v>
      </c>
      <c r="E18" s="15">
        <f t="shared" si="3"/>
        <v>3.4047454734599331E-2</v>
      </c>
      <c r="F18" s="4">
        <f t="shared" si="4"/>
        <v>2.248167702332953E-4</v>
      </c>
      <c r="G18" s="4">
        <f t="shared" si="5"/>
        <v>0</v>
      </c>
      <c r="I18" s="4" t="s">
        <v>15</v>
      </c>
      <c r="J18" s="4">
        <v>12</v>
      </c>
      <c r="L18" s="12" t="s">
        <v>153</v>
      </c>
      <c r="M18" s="12">
        <v>1</v>
      </c>
    </row>
    <row r="19" spans="1:13" x14ac:dyDescent="0.35">
      <c r="A19" s="11">
        <v>1.7</v>
      </c>
      <c r="B19" s="4">
        <f t="shared" si="0"/>
        <v>0</v>
      </c>
      <c r="C19" s="4">
        <f t="shared" si="1"/>
        <v>8.0608728553292312E-3</v>
      </c>
      <c r="D19" s="4">
        <f t="shared" si="2"/>
        <v>0</v>
      </c>
      <c r="E19" s="15">
        <f t="shared" si="3"/>
        <v>3.6322695961098231E-2</v>
      </c>
      <c r="F19" s="4">
        <f t="shared" si="4"/>
        <v>2.4845508183933427E-4</v>
      </c>
      <c r="G19" s="4">
        <f t="shared" si="5"/>
        <v>0</v>
      </c>
      <c r="I19" s="4" t="s">
        <v>16</v>
      </c>
      <c r="J19" s="4">
        <v>4</v>
      </c>
      <c r="L19" s="12" t="s">
        <v>154</v>
      </c>
      <c r="M19" s="12">
        <v>0</v>
      </c>
    </row>
    <row r="20" spans="1:13" x14ac:dyDescent="0.35">
      <c r="A20" s="11">
        <v>1.8</v>
      </c>
      <c r="B20" s="4">
        <f t="shared" si="0"/>
        <v>0</v>
      </c>
      <c r="C20" s="4">
        <f t="shared" si="1"/>
        <v>8.9928376379164576E-3</v>
      </c>
      <c r="D20" s="4">
        <f t="shared" si="2"/>
        <v>0</v>
      </c>
      <c r="E20" s="15">
        <f t="shared" si="3"/>
        <v>3.8725770351664364E-2</v>
      </c>
      <c r="F20" s="4">
        <f t="shared" si="4"/>
        <v>2.7457815610133291E-4</v>
      </c>
      <c r="G20" s="4">
        <f t="shared" si="5"/>
        <v>0</v>
      </c>
    </row>
    <row r="21" spans="1:13" x14ac:dyDescent="0.35">
      <c r="A21" s="11">
        <v>1.9</v>
      </c>
      <c r="B21" s="4">
        <f t="shared" si="0"/>
        <v>0</v>
      </c>
      <c r="C21" s="4">
        <f t="shared" si="1"/>
        <v>1.0046801094269945E-2</v>
      </c>
      <c r="D21" s="4">
        <f t="shared" si="2"/>
        <v>0</v>
      </c>
      <c r="E21" s="15">
        <f t="shared" si="3"/>
        <v>4.1262032985531993E-2</v>
      </c>
      <c r="F21" s="4">
        <f t="shared" si="4"/>
        <v>3.0344703002891917E-4</v>
      </c>
      <c r="G21" s="4">
        <f t="shared" si="5"/>
        <v>0</v>
      </c>
      <c r="I21" s="166" t="s">
        <v>172</v>
      </c>
      <c r="J21" s="167"/>
      <c r="L21" s="168" t="s">
        <v>173</v>
      </c>
      <c r="M21" s="168"/>
    </row>
    <row r="22" spans="1:13" x14ac:dyDescent="0.35">
      <c r="A22" s="11">
        <v>2</v>
      </c>
      <c r="B22" s="4">
        <f t="shared" si="0"/>
        <v>0</v>
      </c>
      <c r="C22" s="4">
        <f t="shared" si="1"/>
        <v>1.1240516628798644E-2</v>
      </c>
      <c r="D22" s="4">
        <f t="shared" si="2"/>
        <v>0</v>
      </c>
      <c r="E22" s="15">
        <f t="shared" si="3"/>
        <v>4.393693362340742E-2</v>
      </c>
      <c r="F22" s="4">
        <f t="shared" si="4"/>
        <v>3.3535013046647811E-4</v>
      </c>
      <c r="G22" s="4">
        <f t="shared" si="5"/>
        <v>0</v>
      </c>
      <c r="I22" s="4" t="s">
        <v>9</v>
      </c>
      <c r="J22" s="4">
        <v>1</v>
      </c>
      <c r="L22" s="12" t="s">
        <v>119</v>
      </c>
      <c r="M22" s="12">
        <f>$J$23 - (LN(1/M12 - 1) / $J$22)</f>
        <v>9.7123179275482183</v>
      </c>
    </row>
    <row r="23" spans="1:13" x14ac:dyDescent="0.35">
      <c r="A23" s="11">
        <v>2.1</v>
      </c>
      <c r="B23" s="4">
        <f t="shared" si="0"/>
        <v>1.4285714285714299E-2</v>
      </c>
      <c r="C23" s="4">
        <f t="shared" si="1"/>
        <v>1.2594551999530714E-2</v>
      </c>
      <c r="D23" s="4">
        <f t="shared" si="2"/>
        <v>0</v>
      </c>
      <c r="E23" s="15">
        <f t="shared" si="3"/>
        <v>4.6756008847947915E-2</v>
      </c>
      <c r="F23" s="4">
        <f t="shared" si="4"/>
        <v>3.7060614062639654E-4</v>
      </c>
      <c r="G23" s="4">
        <f t="shared" si="5"/>
        <v>0</v>
      </c>
      <c r="I23" s="4" t="s">
        <v>11</v>
      </c>
      <c r="J23" s="4">
        <v>10</v>
      </c>
      <c r="L23" s="12" t="s">
        <v>120</v>
      </c>
      <c r="M23" s="12">
        <f>IF(M13&lt;=0.5, $J$26 + ($J$27-$J$26)*SQRT(M13/2), $J$27 - ($J$27-$J$26)*SQRT((1-M13)/2))</f>
        <v>9.028972991708617</v>
      </c>
    </row>
    <row r="24" spans="1:13" x14ac:dyDescent="0.35">
      <c r="A24" s="11">
        <v>2.2000000000000002</v>
      </c>
      <c r="B24" s="4">
        <f t="shared" si="0"/>
        <v>2.8571428571428598E-2</v>
      </c>
      <c r="C24" s="4">
        <f t="shared" si="1"/>
        <v>1.4132762581791847E-2</v>
      </c>
      <c r="D24" s="4">
        <f t="shared" si="2"/>
        <v>0</v>
      </c>
      <c r="E24" s="15">
        <f t="shared" si="3"/>
        <v>4.9724873412349581E-2</v>
      </c>
      <c r="F24" s="4">
        <f t="shared" si="4"/>
        <v>4.0956716498605043E-4</v>
      </c>
      <c r="G24" s="4">
        <f t="shared" si="5"/>
        <v>0</v>
      </c>
      <c r="L24" s="12" t="s">
        <v>174</v>
      </c>
      <c r="M24" s="12">
        <f>(M12*M22+M13*M23)/(M12+M13)</f>
        <v>9.4177844950907836</v>
      </c>
    </row>
    <row r="25" spans="1:13" x14ac:dyDescent="0.35">
      <c r="A25" s="11">
        <v>2.2999999999999998</v>
      </c>
      <c r="B25" s="4">
        <f t="shared" si="0"/>
        <v>4.285714285714283E-2</v>
      </c>
      <c r="C25" s="4">
        <f t="shared" si="1"/>
        <v>1.5882845496498613E-2</v>
      </c>
      <c r="D25" s="4">
        <f t="shared" si="2"/>
        <v>0</v>
      </c>
      <c r="E25" s="15">
        <f t="shared" si="3"/>
        <v>5.2849210779185189E-2</v>
      </c>
      <c r="F25" s="4">
        <f t="shared" si="4"/>
        <v>4.5262222324053502E-4</v>
      </c>
      <c r="G25" s="4">
        <f t="shared" si="5"/>
        <v>0</v>
      </c>
      <c r="I25" s="166" t="s">
        <v>175</v>
      </c>
      <c r="J25" s="167"/>
    </row>
    <row r="26" spans="1:13" x14ac:dyDescent="0.35">
      <c r="A26" s="11">
        <v>2.4</v>
      </c>
      <c r="B26" s="4">
        <f t="shared" si="0"/>
        <v>5.7142857142857127E-2</v>
      </c>
      <c r="C26" s="4">
        <f t="shared" si="1"/>
        <v>1.7876987382551952E-2</v>
      </c>
      <c r="D26" s="4">
        <f t="shared" si="2"/>
        <v>0</v>
      </c>
      <c r="E26" s="15">
        <f t="shared" si="3"/>
        <v>5.6134762834133725E-2</v>
      </c>
      <c r="F26" s="4">
        <f t="shared" si="4"/>
        <v>5.0020110707956432E-4</v>
      </c>
      <c r="G26" s="4">
        <f t="shared" si="5"/>
        <v>0</v>
      </c>
      <c r="I26" s="4" t="s">
        <v>9</v>
      </c>
      <c r="J26" s="4">
        <v>5</v>
      </c>
    </row>
    <row r="27" spans="1:13" x14ac:dyDescent="0.35">
      <c r="A27" s="11">
        <v>2.5</v>
      </c>
      <c r="B27" s="4">
        <f t="shared" si="0"/>
        <v>7.1428571428571425E-2</v>
      </c>
      <c r="C27" s="4">
        <f t="shared" si="1"/>
        <v>2.0152619878265499E-2</v>
      </c>
      <c r="D27" s="4">
        <f t="shared" si="2"/>
        <v>0</v>
      </c>
      <c r="E27" s="15">
        <f t="shared" si="3"/>
        <v>5.9587318761986086E-2</v>
      </c>
      <c r="F27" s="4">
        <f t="shared" si="4"/>
        <v>5.5277863692359955E-4</v>
      </c>
      <c r="G27" s="4">
        <f t="shared" si="5"/>
        <v>0</v>
      </c>
      <c r="I27" s="4" t="s">
        <v>11</v>
      </c>
      <c r="J27" s="4">
        <v>15</v>
      </c>
    </row>
    <row r="28" spans="1:13" x14ac:dyDescent="0.35">
      <c r="A28" s="11">
        <v>2.6</v>
      </c>
      <c r="B28" s="4">
        <f t="shared" si="0"/>
        <v>8.5714285714285729E-2</v>
      </c>
      <c r="C28" s="4">
        <f t="shared" si="1"/>
        <v>2.2753297866633299E-2</v>
      </c>
      <c r="D28" s="4">
        <f t="shared" si="2"/>
        <v>0</v>
      </c>
      <c r="E28" s="15">
        <f t="shared" si="3"/>
        <v>6.3212703075288826E-2</v>
      </c>
      <c r="F28" s="4">
        <f t="shared" si="4"/>
        <v>6.1087935943440102E-4</v>
      </c>
      <c r="G28" s="4">
        <f t="shared" si="5"/>
        <v>0</v>
      </c>
      <c r="I28" s="4" t="s">
        <v>10</v>
      </c>
      <c r="J28" s="4">
        <f>(J26+J27)/2</f>
        <v>10</v>
      </c>
    </row>
    <row r="29" spans="1:13" x14ac:dyDescent="0.35">
      <c r="A29" s="11">
        <v>2.7</v>
      </c>
      <c r="B29" s="4">
        <f t="shared" si="0"/>
        <v>0.10000000000000002</v>
      </c>
      <c r="C29" s="4">
        <f t="shared" si="1"/>
        <v>2.5729715933966633E-2</v>
      </c>
      <c r="D29" s="4">
        <f t="shared" si="2"/>
        <v>0</v>
      </c>
      <c r="E29" s="15">
        <f t="shared" si="3"/>
        <v>6.7016762789207263E-2</v>
      </c>
      <c r="F29" s="4">
        <f t="shared" si="4"/>
        <v>6.7508273063283811E-4</v>
      </c>
      <c r="G29" s="4">
        <f t="shared" si="5"/>
        <v>0</v>
      </c>
    </row>
    <row r="30" spans="1:13" x14ac:dyDescent="0.35">
      <c r="A30" s="11">
        <v>2.8</v>
      </c>
      <c r="B30" s="4">
        <f t="shared" si="0"/>
        <v>0.11428571428571425</v>
      </c>
      <c r="C30" s="4">
        <f t="shared" si="1"/>
        <v>2.9140877833621948E-2</v>
      </c>
      <c r="D30" s="4">
        <f t="shared" si="2"/>
        <v>0</v>
      </c>
      <c r="E30" s="15">
        <f t="shared" si="3"/>
        <v>7.1005353739637012E-2</v>
      </c>
      <c r="F30" s="4">
        <f t="shared" si="4"/>
        <v>7.4602883383669699E-4</v>
      </c>
      <c r="G30" s="4">
        <f t="shared" si="5"/>
        <v>0</v>
      </c>
    </row>
    <row r="31" spans="1:13" x14ac:dyDescent="0.35">
      <c r="A31" s="11">
        <v>2.9</v>
      </c>
      <c r="B31" s="4">
        <f t="shared" si="0"/>
        <v>0.12857142857142856</v>
      </c>
      <c r="C31" s="4">
        <f t="shared" si="1"/>
        <v>3.3055431355195473E-2</v>
      </c>
      <c r="D31" s="4">
        <f t="shared" si="2"/>
        <v>0</v>
      </c>
      <c r="E31" s="15">
        <f t="shared" si="3"/>
        <v>7.5184326045271171E-2</v>
      </c>
      <c r="F31" s="4">
        <f t="shared" si="4"/>
        <v>8.2442468639829533E-4</v>
      </c>
      <c r="G31" s="4">
        <f t="shared" si="5"/>
        <v>0</v>
      </c>
      <c r="I31" s="7"/>
      <c r="J31" s="7"/>
    </row>
    <row r="32" spans="1:13" x14ac:dyDescent="0.35">
      <c r="A32" s="11">
        <v>3</v>
      </c>
      <c r="B32" s="4">
        <f t="shared" si="0"/>
        <v>0.14285714285714285</v>
      </c>
      <c r="C32" s="4">
        <f t="shared" si="1"/>
        <v>3.7553175883819859E-2</v>
      </c>
      <c r="D32" s="4">
        <f t="shared" si="2"/>
        <v>0</v>
      </c>
      <c r="E32" s="15">
        <f t="shared" si="3"/>
        <v>7.9559508718227687E-2</v>
      </c>
      <c r="F32" s="4">
        <f t="shared" si="4"/>
        <v>9.1105119440064539E-4</v>
      </c>
      <c r="G32" s="4">
        <f t="shared" si="5"/>
        <v>0</v>
      </c>
      <c r="I32" s="7"/>
      <c r="J32" s="7"/>
    </row>
    <row r="33" spans="1:7" x14ac:dyDescent="0.35">
      <c r="A33" s="11">
        <v>3.1</v>
      </c>
      <c r="B33" s="4">
        <f t="shared" si="0"/>
        <v>0.15714285714285717</v>
      </c>
      <c r="C33" s="4">
        <f t="shared" si="1"/>
        <v>4.2726740685403476E-2</v>
      </c>
      <c r="D33" s="4">
        <f t="shared" si="2"/>
        <v>0</v>
      </c>
      <c r="E33" s="15">
        <f t="shared" si="3"/>
        <v>8.4136693431947907E-2</v>
      </c>
      <c r="F33" s="4">
        <f t="shared" si="4"/>
        <v>1.0067708200856369E-3</v>
      </c>
      <c r="G33" s="4">
        <f t="shared" si="5"/>
        <v>0</v>
      </c>
    </row>
    <row r="34" spans="1:7" x14ac:dyDescent="0.35">
      <c r="A34" s="11">
        <v>3.2</v>
      </c>
      <c r="B34" s="4">
        <f t="shared" si="0"/>
        <v>0.17142857142857146</v>
      </c>
      <c r="C34" s="4">
        <f t="shared" si="1"/>
        <v>4.8683416619404903E-2</v>
      </c>
      <c r="D34" s="4">
        <f t="shared" si="2"/>
        <v>0</v>
      </c>
      <c r="E34" s="15">
        <f t="shared" si="3"/>
        <v>8.8921617459386301E-2</v>
      </c>
      <c r="F34" s="4">
        <f t="shared" si="4"/>
        <v>1.1125360328603216E-3</v>
      </c>
      <c r="G34" s="4">
        <f t="shared" si="5"/>
        <v>0</v>
      </c>
    </row>
    <row r="35" spans="1:7" x14ac:dyDescent="0.35">
      <c r="A35" s="11">
        <v>3.3</v>
      </c>
      <c r="B35" s="4">
        <f t="shared" si="0"/>
        <v>0.18571428571428569</v>
      </c>
      <c r="C35" s="4">
        <f t="shared" si="1"/>
        <v>5.5547099935786957E-2</v>
      </c>
      <c r="D35" s="4">
        <f t="shared" si="2"/>
        <v>0</v>
      </c>
      <c r="E35" s="15">
        <f t="shared" si="3"/>
        <v>9.3919945799004464E-2</v>
      </c>
      <c r="F35" s="4">
        <f t="shared" si="4"/>
        <v>1.2293986212774202E-3</v>
      </c>
      <c r="G35" s="4">
        <f t="shared" si="5"/>
        <v>0</v>
      </c>
    </row>
    <row r="36" spans="1:7" x14ac:dyDescent="0.35">
      <c r="A36" s="11">
        <v>3.4</v>
      </c>
      <c r="B36" s="4">
        <f t="shared" si="0"/>
        <v>0.19999999999999998</v>
      </c>
      <c r="C36" s="4">
        <f t="shared" si="1"/>
        <v>6.3460270662014331E-2</v>
      </c>
      <c r="D36" s="4">
        <f t="shared" si="2"/>
        <v>0</v>
      </c>
      <c r="E36" s="15">
        <f t="shared" si="3"/>
        <v>9.9137252510747384E-2</v>
      </c>
      <c r="F36" s="4">
        <f t="shared" si="4"/>
        <v>1.3585199504289591E-3</v>
      </c>
      <c r="G36" s="4">
        <f t="shared" si="5"/>
        <v>0</v>
      </c>
    </row>
    <row r="37" spans="1:7" x14ac:dyDescent="0.35">
      <c r="A37" s="11">
        <v>3.5</v>
      </c>
      <c r="B37" s="4">
        <f t="shared" si="0"/>
        <v>0.21428571428571427</v>
      </c>
      <c r="C37" s="4">
        <f t="shared" si="1"/>
        <v>7.2585875671336619E-2</v>
      </c>
      <c r="D37" s="4">
        <f t="shared" si="2"/>
        <v>0</v>
      </c>
      <c r="E37" s="15">
        <f t="shared" si="3"/>
        <v>0.10457900128900145</v>
      </c>
      <c r="F37" s="4">
        <f t="shared" si="4"/>
        <v>1.5011822567369917E-3</v>
      </c>
      <c r="G37" s="4">
        <f t="shared" si="5"/>
        <v>0</v>
      </c>
    </row>
    <row r="38" spans="1:7" x14ac:dyDescent="0.35">
      <c r="A38" s="11">
        <v>3.6</v>
      </c>
      <c r="B38" s="4">
        <f t="shared" si="0"/>
        <v>0.22857142857142859</v>
      </c>
      <c r="C38" s="4">
        <f t="shared" si="1"/>
        <v>8.3108913166121193E-2</v>
      </c>
      <c r="D38" s="4">
        <f t="shared" si="2"/>
        <v>0</v>
      </c>
      <c r="E38" s="15">
        <f t="shared" si="3"/>
        <v>0.11025052530448522</v>
      </c>
      <c r="F38" s="4">
        <f t="shared" si="4"/>
        <v>1.6588010801744215E-3</v>
      </c>
      <c r="G38" s="4">
        <f t="shared" si="5"/>
        <v>0</v>
      </c>
    </row>
    <row r="39" spans="1:7" x14ac:dyDescent="0.35">
      <c r="A39" s="11">
        <v>3.7</v>
      </c>
      <c r="B39" s="4">
        <f t="shared" si="0"/>
        <v>0.24285714285714288</v>
      </c>
      <c r="C39" s="4">
        <f t="shared" si="1"/>
        <v>9.5237416505198944E-2</v>
      </c>
      <c r="D39" s="4">
        <f t="shared" si="2"/>
        <v>0</v>
      </c>
      <c r="E39" s="15">
        <f t="shared" si="3"/>
        <v>0.11615700635209683</v>
      </c>
      <c r="F39" s="4">
        <f t="shared" si="4"/>
        <v>1.8329389424928053E-3</v>
      </c>
      <c r="G39" s="4">
        <f t="shared" si="5"/>
        <v>0</v>
      </c>
    </row>
    <row r="40" spans="1:7" x14ac:dyDescent="0.35">
      <c r="A40" s="11">
        <v>3.8</v>
      </c>
      <c r="B40" s="4">
        <f t="shared" si="0"/>
        <v>0.25714285714285712</v>
      </c>
      <c r="C40" s="4">
        <f t="shared" si="1"/>
        <v>0.1092024082044529</v>
      </c>
      <c r="D40" s="4">
        <f t="shared" si="2"/>
        <v>0</v>
      </c>
      <c r="E40" s="15">
        <f t="shared" si="3"/>
        <v>0.12230345334690061</v>
      </c>
      <c r="F40" s="4">
        <f t="shared" si="4"/>
        <v>2.0253203890498819E-3</v>
      </c>
      <c r="G40" s="4">
        <f t="shared" si="5"/>
        <v>0</v>
      </c>
    </row>
    <row r="41" spans="1:7" x14ac:dyDescent="0.35">
      <c r="A41" s="11">
        <v>3.9</v>
      </c>
      <c r="B41" s="4">
        <f t="shared" si="0"/>
        <v>0.27142857142857141</v>
      </c>
      <c r="C41" s="4">
        <f t="shared" si="1"/>
        <v>0.12525624107258221</v>
      </c>
      <c r="D41" s="4">
        <f t="shared" si="2"/>
        <v>0</v>
      </c>
      <c r="E41" s="15">
        <f t="shared" si="3"/>
        <v>0.12869468021566227</v>
      </c>
      <c r="F41" s="4">
        <f t="shared" si="4"/>
        <v>2.2378485212763335E-3</v>
      </c>
      <c r="G41" s="4">
        <f t="shared" si="5"/>
        <v>0</v>
      </c>
    </row>
    <row r="42" spans="1:7" x14ac:dyDescent="0.35">
      <c r="A42" s="11">
        <v>4</v>
      </c>
      <c r="B42" s="4">
        <f t="shared" si="0"/>
        <v>0.2857142857142857</v>
      </c>
      <c r="C42" s="4">
        <f t="shared" si="1"/>
        <v>0.14366857315728437</v>
      </c>
      <c r="D42" s="4">
        <f t="shared" si="2"/>
        <v>0</v>
      </c>
      <c r="E42" s="15">
        <f t="shared" si="3"/>
        <v>0.1353352832366127</v>
      </c>
      <c r="F42" s="4">
        <f t="shared" si="4"/>
        <v>2.4726231566347743E-3</v>
      </c>
      <c r="G42" s="4">
        <f t="shared" si="5"/>
        <v>0</v>
      </c>
    </row>
    <row r="43" spans="1:7" x14ac:dyDescent="0.35">
      <c r="A43" s="11">
        <v>4.0999999999999996</v>
      </c>
      <c r="B43" s="4">
        <f t="shared" si="0"/>
        <v>0.29999999999999993</v>
      </c>
      <c r="C43" s="4">
        <f t="shared" si="1"/>
        <v>0.16471906210910711</v>
      </c>
      <c r="D43" s="4">
        <f t="shared" si="2"/>
        <v>3.3333333333333215E-2</v>
      </c>
      <c r="E43" s="15">
        <f t="shared" si="3"/>
        <v>0.14222961788539534</v>
      </c>
      <c r="F43" s="4">
        <f t="shared" si="4"/>
        <v>2.7319607630110591E-3</v>
      </c>
      <c r="G43" s="4">
        <f t="shared" si="5"/>
        <v>0</v>
      </c>
    </row>
    <row r="44" spans="1:7" x14ac:dyDescent="0.35">
      <c r="A44" s="11">
        <v>4.2</v>
      </c>
      <c r="B44" s="4">
        <f t="shared" si="0"/>
        <v>0.31428571428571433</v>
      </c>
      <c r="C44" s="4">
        <f t="shared" si="1"/>
        <v>0.18868576170600429</v>
      </c>
      <c r="D44" s="4">
        <f t="shared" si="2"/>
        <v>6.6666666666666721E-2</v>
      </c>
      <c r="E44" s="15">
        <f t="shared" si="3"/>
        <v>0.14938177525041804</v>
      </c>
      <c r="F44" s="4">
        <f t="shared" si="4"/>
        <v>3.0184163247084241E-3</v>
      </c>
      <c r="G44" s="4">
        <f t="shared" si="5"/>
        <v>0</v>
      </c>
    </row>
    <row r="45" spans="1:7" x14ac:dyDescent="0.35">
      <c r="A45" s="11">
        <v>4.3</v>
      </c>
      <c r="B45" s="4">
        <f t="shared" si="0"/>
        <v>0.32857142857142857</v>
      </c>
      <c r="C45" s="4">
        <f t="shared" si="1"/>
        <v>0.21582823848485008</v>
      </c>
      <c r="D45" s="4">
        <f t="shared" si="2"/>
        <v>9.9999999999999936E-2</v>
      </c>
      <c r="E45" s="15">
        <f t="shared" si="3"/>
        <v>0.15679555808603968</v>
      </c>
      <c r="F45" s="4">
        <f t="shared" si="4"/>
        <v>3.3348073074133443E-3</v>
      </c>
      <c r="G45" s="4">
        <f t="shared" si="5"/>
        <v>0</v>
      </c>
    </row>
    <row r="46" spans="1:7" x14ac:dyDescent="0.35">
      <c r="A46" s="11">
        <v>4.4000000000000004</v>
      </c>
      <c r="B46" s="4">
        <f t="shared" si="0"/>
        <v>0.34285714285714292</v>
      </c>
      <c r="C46" s="4">
        <f t="shared" si="1"/>
        <v>0.24636471236194643</v>
      </c>
      <c r="D46" s="4">
        <f t="shared" si="2"/>
        <v>0.13333333333333344</v>
      </c>
      <c r="E46" s="15">
        <f t="shared" si="3"/>
        <v>0.1644744565771549</v>
      </c>
      <c r="F46" s="4">
        <f t="shared" si="4"/>
        <v>3.684239899435989E-3</v>
      </c>
      <c r="G46" s="4">
        <f t="shared" si="5"/>
        <v>0</v>
      </c>
    </row>
    <row r="47" spans="1:7" x14ac:dyDescent="0.35">
      <c r="A47" s="11">
        <v>4.5</v>
      </c>
      <c r="B47" s="4">
        <f t="shared" si="0"/>
        <v>0.35714285714285715</v>
      </c>
      <c r="C47" s="4">
        <f t="shared" si="1"/>
        <v>0.28044319450256172</v>
      </c>
      <c r="D47" s="4">
        <f t="shared" si="2"/>
        <v>0.16666666666666666</v>
      </c>
      <c r="E47" s="15">
        <f t="shared" si="3"/>
        <v>0.17242162389375282</v>
      </c>
      <c r="F47" s="4">
        <f t="shared" si="4"/>
        <v>4.0701377158961277E-3</v>
      </c>
      <c r="G47" s="4">
        <f t="shared" si="5"/>
        <v>0</v>
      </c>
    </row>
    <row r="48" spans="1:7" x14ac:dyDescent="0.35">
      <c r="A48" s="11">
        <v>4.5999999999999996</v>
      </c>
      <c r="B48" s="4">
        <f t="shared" si="0"/>
        <v>0.37142857142857139</v>
      </c>
      <c r="C48" s="4">
        <f t="shared" si="1"/>
        <v>0.31810776168273724</v>
      </c>
      <c r="D48" s="4">
        <f t="shared" si="2"/>
        <v>0.19999999999999987</v>
      </c>
      <c r="E48" s="15">
        <f t="shared" si="3"/>
        <v>0.18063985161889395</v>
      </c>
      <c r="F48" s="4">
        <f t="shared" si="4"/>
        <v>4.4962731609411782E-3</v>
      </c>
      <c r="G48" s="4">
        <f t="shared" si="5"/>
        <v>0</v>
      </c>
    </row>
    <row r="49" spans="1:7" x14ac:dyDescent="0.35">
      <c r="A49" s="11">
        <v>4.7</v>
      </c>
      <c r="B49" s="4">
        <f t="shared" si="0"/>
        <v>0.38571428571428573</v>
      </c>
      <c r="C49" s="4">
        <f t="shared" si="1"/>
        <v>0.35926278658182265</v>
      </c>
      <c r="D49" s="4">
        <f t="shared" si="2"/>
        <v>0.23333333333333339</v>
      </c>
      <c r="E49" s="15">
        <f t="shared" si="3"/>
        <v>0.18913154513822555</v>
      </c>
      <c r="F49" s="4">
        <f t="shared" si="4"/>
        <v>4.9668016500569612E-3</v>
      </c>
      <c r="G49" s="4">
        <f t="shared" si="5"/>
        <v>0</v>
      </c>
    </row>
    <row r="50" spans="1:7" x14ac:dyDescent="0.35">
      <c r="A50" s="11">
        <v>4.8</v>
      </c>
      <c r="B50" s="4">
        <f t="shared" si="0"/>
        <v>0.39999999999999997</v>
      </c>
      <c r="C50" s="4">
        <f t="shared" si="1"/>
        <v>0.40363995344779363</v>
      </c>
      <c r="D50" s="4">
        <f t="shared" si="2"/>
        <v>0.26666666666666661</v>
      </c>
      <c r="E50" s="15">
        <f t="shared" si="3"/>
        <v>0.19789869908361465</v>
      </c>
      <c r="F50" s="4">
        <f t="shared" si="4"/>
        <v>5.4862988994504036E-3</v>
      </c>
      <c r="G50" s="4">
        <f t="shared" si="5"/>
        <v>0</v>
      </c>
    </row>
    <row r="51" spans="1:7" x14ac:dyDescent="0.35">
      <c r="A51" s="11">
        <v>4.9000000000000004</v>
      </c>
      <c r="B51" s="4">
        <f t="shared" si="0"/>
        <v>0.41428571428571431</v>
      </c>
      <c r="C51" s="4">
        <f t="shared" si="1"/>
        <v>0.45077474480513263</v>
      </c>
      <c r="D51" s="4">
        <f t="shared" si="2"/>
        <v>0.3000000000000001</v>
      </c>
      <c r="E51" s="15">
        <f t="shared" si="3"/>
        <v>0.20694287292767763</v>
      </c>
      <c r="F51" s="4">
        <f t="shared" si="4"/>
        <v>6.0598014915841155E-3</v>
      </c>
      <c r="G51" s="4">
        <f t="shared" si="5"/>
        <v>0</v>
      </c>
    </row>
    <row r="52" spans="1:7" x14ac:dyDescent="0.35">
      <c r="A52" s="11">
        <v>5</v>
      </c>
      <c r="B52" s="4">
        <f t="shared" si="0"/>
        <v>0.42857142857142855</v>
      </c>
      <c r="C52" s="4">
        <f t="shared" si="1"/>
        <v>0.5</v>
      </c>
      <c r="D52" s="4">
        <f t="shared" si="2"/>
        <v>0.33333333333333331</v>
      </c>
      <c r="E52" s="15">
        <f t="shared" si="3"/>
        <v>0.21626516682988731</v>
      </c>
      <c r="F52" s="4">
        <f t="shared" si="4"/>
        <v>6.6928509242848554E-3</v>
      </c>
      <c r="G52" s="4">
        <f t="shared" si="5"/>
        <v>0</v>
      </c>
    </row>
    <row r="53" spans="1:7" x14ac:dyDescent="0.35">
      <c r="A53" s="11">
        <v>5.0999999999999996</v>
      </c>
      <c r="B53" s="4">
        <f t="shared" si="0"/>
        <v>0.44285714285714278</v>
      </c>
      <c r="C53" s="4">
        <f t="shared" si="1"/>
        <v>0.55046321919481722</v>
      </c>
      <c r="D53" s="4">
        <f t="shared" si="2"/>
        <v>0.36666666666666653</v>
      </c>
      <c r="E53" s="15">
        <f t="shared" si="3"/>
        <v>0.22586619783851442</v>
      </c>
      <c r="F53" s="4">
        <f t="shared" si="4"/>
        <v>7.3915413442819707E-3</v>
      </c>
      <c r="G53" s="4">
        <f t="shared" si="5"/>
        <v>1.9999999999999855E-4</v>
      </c>
    </row>
    <row r="54" spans="1:7" x14ac:dyDescent="0.35">
      <c r="A54" s="11">
        <v>5.2</v>
      </c>
      <c r="B54" s="4">
        <f t="shared" si="0"/>
        <v>0.45714285714285718</v>
      </c>
      <c r="C54" s="4">
        <f t="shared" si="1"/>
        <v>0.60117092539560368</v>
      </c>
      <c r="D54" s="4">
        <f t="shared" si="2"/>
        <v>0.40000000000000008</v>
      </c>
      <c r="E54" s="15">
        <f t="shared" si="3"/>
        <v>0.23574607655586358</v>
      </c>
      <c r="F54" s="4">
        <f t="shared" si="4"/>
        <v>8.1625711531598966E-3</v>
      </c>
      <c r="G54" s="4">
        <f t="shared" si="5"/>
        <v>8.0000000000000145E-4</v>
      </c>
    </row>
    <row r="55" spans="1:7" x14ac:dyDescent="0.35">
      <c r="A55" s="11">
        <v>5.3</v>
      </c>
      <c r="B55" s="4">
        <f t="shared" si="0"/>
        <v>0.47142857142857142</v>
      </c>
      <c r="C55" s="4">
        <f t="shared" si="1"/>
        <v>0.65105784531108601</v>
      </c>
      <c r="D55" s="4">
        <f t="shared" si="2"/>
        <v>0.43333333333333329</v>
      </c>
      <c r="E55" s="15">
        <f t="shared" si="3"/>
        <v>0.24590438437706766</v>
      </c>
      <c r="F55" s="4">
        <f t="shared" si="4"/>
        <v>9.0132986528478221E-3</v>
      </c>
      <c r="G55" s="4">
        <f t="shared" si="5"/>
        <v>1.7999999999999978E-3</v>
      </c>
    </row>
    <row r="56" spans="1:7" x14ac:dyDescent="0.35">
      <c r="A56" s="11">
        <v>5.4</v>
      </c>
      <c r="B56" s="4">
        <f t="shared" si="0"/>
        <v>0.48571428571428577</v>
      </c>
      <c r="C56" s="4">
        <f t="shared" si="1"/>
        <v>0.69907229820388561</v>
      </c>
      <c r="D56" s="4">
        <f t="shared" si="2"/>
        <v>0.46666666666666679</v>
      </c>
      <c r="E56" s="15">
        <f t="shared" si="3"/>
        <v>0.25634015141507366</v>
      </c>
      <c r="F56" s="4">
        <f t="shared" si="4"/>
        <v>9.9518018669043241E-3</v>
      </c>
      <c r="G56" s="4">
        <f t="shared" si="5"/>
        <v>3.2000000000000058E-3</v>
      </c>
    </row>
    <row r="57" spans="1:7" x14ac:dyDescent="0.35">
      <c r="A57" s="11">
        <v>5.5</v>
      </c>
      <c r="B57" s="4">
        <f t="shared" si="0"/>
        <v>0.5</v>
      </c>
      <c r="C57" s="4">
        <f t="shared" si="1"/>
        <v>0.74426418895877866</v>
      </c>
      <c r="D57" s="4">
        <f t="shared" si="2"/>
        <v>0.5</v>
      </c>
      <c r="E57" s="15">
        <f t="shared" si="3"/>
        <v>0.26705183522634335</v>
      </c>
      <c r="F57" s="4">
        <f t="shared" si="4"/>
        <v>1.098694263059318E-2</v>
      </c>
      <c r="G57" s="4">
        <f t="shared" si="5"/>
        <v>5.000000000000001E-3</v>
      </c>
    </row>
    <row r="58" spans="1:7" x14ac:dyDescent="0.35">
      <c r="A58" s="11">
        <v>5.6</v>
      </c>
      <c r="B58" s="4">
        <f t="shared" si="0"/>
        <v>0.51428571428571423</v>
      </c>
      <c r="C58" s="4">
        <f t="shared" si="1"/>
        <v>0.7858604683671826</v>
      </c>
      <c r="D58" s="4">
        <f t="shared" si="2"/>
        <v>0.53333333333333321</v>
      </c>
      <c r="E58" s="15">
        <f t="shared" si="3"/>
        <v>0.27803730045319408</v>
      </c>
      <c r="F58" s="4">
        <f t="shared" si="4"/>
        <v>1.2128434984274237E-2</v>
      </c>
      <c r="G58" s="4">
        <f t="shared" si="5"/>
        <v>7.1999999999999911E-3</v>
      </c>
    </row>
    <row r="59" spans="1:7" x14ac:dyDescent="0.35">
      <c r="A59" s="11">
        <v>5.7</v>
      </c>
      <c r="B59" s="4">
        <f t="shared" si="0"/>
        <v>0.52857142857142858</v>
      </c>
      <c r="C59" s="4">
        <f t="shared" si="1"/>
        <v>0.82331569151594863</v>
      </c>
      <c r="D59" s="4">
        <f t="shared" si="2"/>
        <v>0.56666666666666676</v>
      </c>
      <c r="E59" s="15">
        <f t="shared" si="3"/>
        <v>0.28929379949956169</v>
      </c>
      <c r="F59" s="4">
        <f t="shared" si="4"/>
        <v>1.3386917827664779E-2</v>
      </c>
      <c r="G59" s="4">
        <f t="shared" si="5"/>
        <v>9.8000000000000049E-3</v>
      </c>
    </row>
    <row r="60" spans="1:7" x14ac:dyDescent="0.35">
      <c r="A60" s="11">
        <v>5.8</v>
      </c>
      <c r="B60" s="4">
        <f t="shared" si="0"/>
        <v>0.54285714285714282</v>
      </c>
      <c r="C60" s="4">
        <f t="shared" si="1"/>
        <v>0.85633142684271546</v>
      </c>
      <c r="D60" s="4">
        <f t="shared" si="2"/>
        <v>0.6</v>
      </c>
      <c r="E60" s="15">
        <f t="shared" si="3"/>
        <v>0.30081795435727549</v>
      </c>
      <c r="F60" s="4">
        <f t="shared" si="4"/>
        <v>1.4774031693273055E-2</v>
      </c>
      <c r="G60" s="4">
        <f t="shared" si="5"/>
        <v>1.2799999999999995E-2</v>
      </c>
    </row>
    <row r="61" spans="1:7" x14ac:dyDescent="0.35">
      <c r="A61" s="11">
        <v>5.9</v>
      </c>
      <c r="B61" s="4">
        <f t="shared" si="0"/>
        <v>0.55714285714285716</v>
      </c>
      <c r="C61" s="4">
        <f t="shared" si="1"/>
        <v>0.88484546418411936</v>
      </c>
      <c r="D61" s="4">
        <f t="shared" si="2"/>
        <v>0.63333333333333341</v>
      </c>
      <c r="E61" s="15">
        <f t="shared" si="3"/>
        <v>0.31260573969965544</v>
      </c>
      <c r="F61" s="4">
        <f t="shared" si="4"/>
        <v>1.6302499371440946E-2</v>
      </c>
      <c r="G61" s="4">
        <f t="shared" si="5"/>
        <v>1.6200000000000013E-2</v>
      </c>
    </row>
    <row r="62" spans="1:7" x14ac:dyDescent="0.35">
      <c r="A62" s="11">
        <v>6</v>
      </c>
      <c r="B62" s="4">
        <f t="shared" si="0"/>
        <v>0.5714285714285714</v>
      </c>
      <c r="C62" s="4">
        <f t="shared" si="1"/>
        <v>0.9089976004549426</v>
      </c>
      <c r="D62" s="4">
        <f t="shared" si="2"/>
        <v>0.66666666666666663</v>
      </c>
      <c r="E62" s="15">
        <f t="shared" si="3"/>
        <v>0.32465246735834974</v>
      </c>
      <c r="F62" s="4">
        <f t="shared" si="4"/>
        <v>1.7986209962091559E-2</v>
      </c>
      <c r="G62" s="4">
        <f t="shared" si="5"/>
        <v>2.0000000000000004E-2</v>
      </c>
    </row>
    <row r="63" spans="1:7" x14ac:dyDescent="0.35">
      <c r="A63" s="11">
        <v>6.1</v>
      </c>
      <c r="B63" s="4">
        <f t="shared" si="0"/>
        <v>0.58571428571428563</v>
      </c>
      <c r="C63" s="4">
        <f t="shared" si="1"/>
        <v>0.92908175431182782</v>
      </c>
      <c r="D63" s="4">
        <f t="shared" si="2"/>
        <v>0.69999999999999984</v>
      </c>
      <c r="E63" s="15">
        <f t="shared" si="3"/>
        <v>0.33695277229782516</v>
      </c>
      <c r="F63" s="4">
        <f t="shared" si="4"/>
        <v>1.9840305734077503E-2</v>
      </c>
      <c r="G63" s="4">
        <f t="shared" si="5"/>
        <v>2.4199999999999982E-2</v>
      </c>
    </row>
    <row r="64" spans="1:7" x14ac:dyDescent="0.35">
      <c r="A64" s="11">
        <v>6.2</v>
      </c>
      <c r="B64" s="4">
        <f t="shared" si="0"/>
        <v>0.6</v>
      </c>
      <c r="C64" s="4">
        <f t="shared" si="1"/>
        <v>0.94549414412456567</v>
      </c>
      <c r="D64" s="4">
        <f t="shared" si="2"/>
        <v>0.73333333333333339</v>
      </c>
      <c r="E64" s="15">
        <f t="shared" si="3"/>
        <v>0.34950060019975648</v>
      </c>
      <c r="F64" s="4">
        <f t="shared" si="4"/>
        <v>2.1881270936130476E-2</v>
      </c>
      <c r="G64" s="4">
        <f t="shared" si="5"/>
        <v>2.880000000000001E-2</v>
      </c>
    </row>
    <row r="65" spans="1:7" x14ac:dyDescent="0.35">
      <c r="A65" s="11">
        <v>6.3</v>
      </c>
      <c r="B65" s="4">
        <f t="shared" si="0"/>
        <v>0.61428571428571421</v>
      </c>
      <c r="C65" s="4">
        <f t="shared" si="1"/>
        <v>0.95868514976803509</v>
      </c>
      <c r="D65" s="4">
        <f t="shared" si="2"/>
        <v>0.76666666666666661</v>
      </c>
      <c r="E65" s="15">
        <f t="shared" si="3"/>
        <v>0.36228919676675569</v>
      </c>
      <c r="F65" s="4">
        <f t="shared" si="4"/>
        <v>2.4127021417669196E-2</v>
      </c>
      <c r="G65" s="4">
        <f t="shared" si="5"/>
        <v>3.379999999999999E-2</v>
      </c>
    </row>
    <row r="66" spans="1:7" x14ac:dyDescent="0.35">
      <c r="A66" s="11">
        <v>6.4</v>
      </c>
      <c r="B66" s="4">
        <f t="shared" ref="B66:B129" si="6">IF(AND((A66&gt;=$J$3),(A66&lt;=$J$4)),1,IF(AND((A66&gt;$J$2),(A66&lt;$J$3)),((A66-$J$2)/($J$3-$J$2)),IF(AND((A66&gt;$J$4),(A66&lt;$J$5)),((A66-$J$5)/($J$4-$J$5)),0)))</f>
        <v>0.62857142857142867</v>
      </c>
      <c r="C66" s="4">
        <f t="shared" ref="C66:C129" si="7">1/(1+ABS((A66-$J$10)/$J$8)^(2*$J$9))</f>
        <v>0.96911950952197168</v>
      </c>
      <c r="D66" s="4">
        <f t="shared" ref="D66:D129" si="8">IF(OR((A66&lt;=$J$13),(A66&gt;=$J$15)),0,IF(A66=$J$14,1,IF(AND((A66&gt;$J$13),(A66&lt;$J$14)),((A66-$J$13)/($J$14-$J$13)),((A66-$J$15)/($J$14-$J$15)))))</f>
        <v>0.80000000000000016</v>
      </c>
      <c r="E66" s="15">
        <f t="shared" ref="E66" si="9">EXP(-(((A66-$J$18)^2)/(2*$J$19^2)))</f>
        <v>0.37531109885139957</v>
      </c>
      <c r="F66" s="4">
        <f t="shared" ref="F66" si="10">1/(1+EXP(-$J$22*(A66-$J$23)))</f>
        <v>2.6596993576865863E-2</v>
      </c>
      <c r="G66" s="4">
        <f t="shared" ref="G66:G129" si="11">IF(A66&lt;=$J$26,0,IF(AND(A66&gt;=$J$26,A66&lt;=$J$28),2*(((A66-$J$26)/($J$27-$J$26))^2),IF(AND(A66&gt;=$J$28,A66&lt;=$J$27),1-2*((($J$27-A66)/($J$27-$J$26))^2),1)))</f>
        <v>3.920000000000002E-2</v>
      </c>
    </row>
    <row r="67" spans="1:7" x14ac:dyDescent="0.35">
      <c r="A67" s="11">
        <v>6.5</v>
      </c>
      <c r="B67" s="4">
        <f t="shared" si="6"/>
        <v>0.6428571428571429</v>
      </c>
      <c r="C67" s="4">
        <f t="shared" si="7"/>
        <v>0.97724670213336673</v>
      </c>
      <c r="D67" s="4">
        <f t="shared" si="8"/>
        <v>0.83333333333333337</v>
      </c>
      <c r="E67" s="15">
        <f t="shared" ref="E67:E130" si="12">EXP(-(((A67-$J$18)^2)/(2*$J$19^2)))</f>
        <v>0.38855812751236413</v>
      </c>
      <c r="F67" s="4">
        <f t="shared" ref="F67:F130" si="13">1/(1+EXP(-$J$22*(A67-$J$23)))</f>
        <v>2.9312230751356319E-2</v>
      </c>
      <c r="G67" s="4">
        <f t="shared" si="11"/>
        <v>4.4999999999999998E-2</v>
      </c>
    </row>
    <row r="68" spans="1:7" x14ac:dyDescent="0.35">
      <c r="A68" s="11">
        <v>6.6</v>
      </c>
      <c r="B68" s="4">
        <f t="shared" si="6"/>
        <v>0.65714285714285714</v>
      </c>
      <c r="C68" s="4">
        <f t="shared" si="7"/>
        <v>0.98348129088135039</v>
      </c>
      <c r="D68" s="4">
        <f t="shared" si="8"/>
        <v>0.86666666666666659</v>
      </c>
      <c r="E68" s="15">
        <f t="shared" si="12"/>
        <v>0.40202138309465485</v>
      </c>
      <c r="F68" s="4">
        <f t="shared" si="13"/>
        <v>3.2295464698450495E-2</v>
      </c>
      <c r="G68" s="4">
        <f t="shared" si="11"/>
        <v>5.1199999999999982E-2</v>
      </c>
    </row>
    <row r="69" spans="1:7" x14ac:dyDescent="0.35">
      <c r="A69" s="11">
        <v>6.7</v>
      </c>
      <c r="B69" s="4">
        <f t="shared" si="6"/>
        <v>0.67142857142857149</v>
      </c>
      <c r="C69" s="4">
        <f t="shared" si="7"/>
        <v>0.98819179185987194</v>
      </c>
      <c r="D69" s="4">
        <f t="shared" si="8"/>
        <v>0.9</v>
      </c>
      <c r="E69" s="15">
        <f t="shared" si="12"/>
        <v>0.41569124242542721</v>
      </c>
      <c r="F69" s="4">
        <f t="shared" si="13"/>
        <v>3.5571189272636181E-2</v>
      </c>
      <c r="G69" s="4">
        <f t="shared" si="11"/>
        <v>5.7800000000000011E-2</v>
      </c>
    </row>
    <row r="70" spans="1:7" x14ac:dyDescent="0.35">
      <c r="A70" s="11">
        <v>6.8</v>
      </c>
      <c r="B70" s="4">
        <f t="shared" si="6"/>
        <v>0.68571428571428572</v>
      </c>
      <c r="C70" s="4">
        <f t="shared" si="7"/>
        <v>0.99169613771977994</v>
      </c>
      <c r="D70" s="4">
        <f t="shared" si="8"/>
        <v>0.93333333333333324</v>
      </c>
      <c r="E70" s="15">
        <f t="shared" si="12"/>
        <v>0.42955735821073909</v>
      </c>
      <c r="F70" s="4">
        <f t="shared" si="13"/>
        <v>3.9165722796764356E-2</v>
      </c>
      <c r="G70" s="4">
        <f t="shared" si="11"/>
        <v>6.4799999999999996E-2</v>
      </c>
    </row>
    <row r="71" spans="1:7" x14ac:dyDescent="0.35">
      <c r="A71" s="11">
        <v>6.9</v>
      </c>
      <c r="B71" s="4">
        <f t="shared" si="6"/>
        <v>0.70000000000000007</v>
      </c>
      <c r="C71" s="4">
        <f t="shared" si="7"/>
        <v>0.9942618065677149</v>
      </c>
      <c r="D71" s="4">
        <f t="shared" si="8"/>
        <v>0.96666666666666679</v>
      </c>
      <c r="E71" s="15">
        <f t="shared" si="12"/>
        <v>0.44360866071177185</v>
      </c>
      <c r="F71" s="4">
        <f t="shared" si="13"/>
        <v>4.3107254941086137E-2</v>
      </c>
      <c r="G71" s="4">
        <f t="shared" si="11"/>
        <v>7.2200000000000028E-2</v>
      </c>
    </row>
    <row r="72" spans="1:7" x14ac:dyDescent="0.35">
      <c r="A72" s="11">
        <v>7</v>
      </c>
      <c r="B72" s="4">
        <f t="shared" si="6"/>
        <v>0.7142857142857143</v>
      </c>
      <c r="C72" s="4">
        <f t="shared" si="7"/>
        <v>0.99610894941634243</v>
      </c>
      <c r="D72" s="4">
        <f t="shared" si="8"/>
        <v>1</v>
      </c>
      <c r="E72" s="15">
        <f t="shared" si="12"/>
        <v>0.45783336177161427</v>
      </c>
      <c r="F72" s="4">
        <f t="shared" si="13"/>
        <v>4.7425873177566781E-2</v>
      </c>
      <c r="G72" s="4">
        <f t="shared" si="11"/>
        <v>8.0000000000000016E-2</v>
      </c>
    </row>
    <row r="73" spans="1:7" x14ac:dyDescent="0.35">
      <c r="A73" s="11">
        <v>7.1</v>
      </c>
      <c r="B73" s="4">
        <f t="shared" si="6"/>
        <v>0.72857142857142854</v>
      </c>
      <c r="C73" s="4">
        <f t="shared" si="7"/>
        <v>0.99741521238135811</v>
      </c>
      <c r="D73" s="4">
        <f t="shared" si="8"/>
        <v>0.96666666666666679</v>
      </c>
      <c r="E73" s="15">
        <f t="shared" si="12"/>
        <v>0.47221896125565377</v>
      </c>
      <c r="F73" s="4">
        <f t="shared" si="13"/>
        <v>5.2153563078417717E-2</v>
      </c>
      <c r="G73" s="4">
        <f t="shared" si="11"/>
        <v>8.8199999999999973E-2</v>
      </c>
    </row>
    <row r="74" spans="1:7" x14ac:dyDescent="0.35">
      <c r="A74" s="11">
        <v>7.2</v>
      </c>
      <c r="B74" s="4">
        <f t="shared" si="6"/>
        <v>0.74285714285714288</v>
      </c>
      <c r="C74" s="4">
        <f t="shared" si="7"/>
        <v>0.99832131019888715</v>
      </c>
      <c r="D74" s="4">
        <f t="shared" si="8"/>
        <v>0.93333333333333324</v>
      </c>
      <c r="E74" s="15">
        <f t="shared" si="12"/>
        <v>0.48675225595997168</v>
      </c>
      <c r="F74" s="4">
        <f t="shared" si="13"/>
        <v>5.7324175898868755E-2</v>
      </c>
      <c r="G74" s="4">
        <f t="shared" si="11"/>
        <v>9.6800000000000025E-2</v>
      </c>
    </row>
    <row r="75" spans="1:7" x14ac:dyDescent="0.35">
      <c r="A75" s="11">
        <v>7.3</v>
      </c>
      <c r="B75" s="4">
        <f t="shared" si="6"/>
        <v>0.75714285714285712</v>
      </c>
      <c r="C75" s="4">
        <f t="shared" si="7"/>
        <v>0.99893671566354703</v>
      </c>
      <c r="D75" s="4">
        <f t="shared" si="8"/>
        <v>0.9</v>
      </c>
      <c r="E75" s="15">
        <f t="shared" si="12"/>
        <v>0.50141935103294044</v>
      </c>
      <c r="F75" s="4">
        <f t="shared" si="13"/>
        <v>6.2973356056996485E-2</v>
      </c>
      <c r="G75" s="4">
        <f t="shared" si="11"/>
        <v>0.10579999999999998</v>
      </c>
    </row>
    <row r="76" spans="1:7" x14ac:dyDescent="0.35">
      <c r="A76" s="11">
        <v>7.4</v>
      </c>
      <c r="B76" s="4">
        <f t="shared" si="6"/>
        <v>0.77142857142857146</v>
      </c>
      <c r="C76" s="4">
        <f t="shared" si="7"/>
        <v>0.99934506921543886</v>
      </c>
      <c r="D76" s="4">
        <f t="shared" si="8"/>
        <v>0.86666666666666659</v>
      </c>
      <c r="E76" s="15">
        <f t="shared" si="12"/>
        <v>0.51620567394549643</v>
      </c>
      <c r="F76" s="4">
        <f t="shared" si="13"/>
        <v>6.9138420343346843E-2</v>
      </c>
      <c r="G76" s="4">
        <f t="shared" si="11"/>
        <v>0.11520000000000004</v>
      </c>
    </row>
    <row r="77" spans="1:7" x14ac:dyDescent="0.35">
      <c r="A77" s="11">
        <v>7.5</v>
      </c>
      <c r="B77" s="4">
        <f t="shared" si="6"/>
        <v>0.7857142857142857</v>
      </c>
      <c r="C77" s="4">
        <f t="shared" si="7"/>
        <v>0.99960908679851979</v>
      </c>
      <c r="D77" s="4">
        <f t="shared" si="8"/>
        <v>0.83333333333333337</v>
      </c>
      <c r="E77" s="15">
        <f t="shared" si="12"/>
        <v>0.53109599103534522</v>
      </c>
      <c r="F77" s="4">
        <f t="shared" si="13"/>
        <v>7.5858180021243546E-2</v>
      </c>
      <c r="G77" s="4">
        <f t="shared" si="11"/>
        <v>0.125</v>
      </c>
    </row>
    <row r="78" spans="1:7" x14ac:dyDescent="0.35">
      <c r="A78" s="11">
        <v>7.6</v>
      </c>
      <c r="B78" s="4">
        <f t="shared" si="6"/>
        <v>0.79999999999999993</v>
      </c>
      <c r="C78" s="4">
        <f t="shared" si="7"/>
        <v>0.99977486315894881</v>
      </c>
      <c r="D78" s="4">
        <f t="shared" si="8"/>
        <v>0.80000000000000016</v>
      </c>
      <c r="E78" s="15">
        <f t="shared" si="12"/>
        <v>0.5460744266397094</v>
      </c>
      <c r="F78" s="4">
        <f t="shared" si="13"/>
        <v>8.3172696493922352E-2</v>
      </c>
      <c r="G78" s="4">
        <f t="shared" si="11"/>
        <v>0.13519999999999996</v>
      </c>
    </row>
    <row r="79" spans="1:7" x14ac:dyDescent="0.35">
      <c r="A79" s="11">
        <v>7.7</v>
      </c>
      <c r="B79" s="4">
        <f t="shared" si="6"/>
        <v>0.81428571428571428</v>
      </c>
      <c r="C79" s="4">
        <f t="shared" si="7"/>
        <v>0.99987554486097419</v>
      </c>
      <c r="D79" s="4">
        <f t="shared" si="8"/>
        <v>0.76666666666666661</v>
      </c>
      <c r="E79" s="15">
        <f t="shared" si="12"/>
        <v>0.56112448482017441</v>
      </c>
      <c r="F79" s="4">
        <f t="shared" si="13"/>
        <v>9.112296101485616E-2</v>
      </c>
      <c r="G79" s="4">
        <f t="shared" si="11"/>
        <v>0.14580000000000001</v>
      </c>
    </row>
    <row r="80" spans="1:7" x14ac:dyDescent="0.35">
      <c r="A80" s="11">
        <v>7.8</v>
      </c>
      <c r="B80" s="4">
        <f t="shared" si="6"/>
        <v>0.82857142857142851</v>
      </c>
      <c r="C80" s="4">
        <f t="shared" si="7"/>
        <v>0.99993439430438968</v>
      </c>
      <c r="D80" s="4">
        <f t="shared" si="8"/>
        <v>0.73333333333333339</v>
      </c>
      <c r="E80" s="15">
        <f t="shared" si="12"/>
        <v>0.57622907367179987</v>
      </c>
      <c r="F80" s="4">
        <f t="shared" si="13"/>
        <v>9.9750489119685135E-2</v>
      </c>
      <c r="G80" s="4">
        <f t="shared" si="11"/>
        <v>0.15679999999999997</v>
      </c>
    </row>
    <row r="81" spans="1:7" x14ac:dyDescent="0.35">
      <c r="A81" s="11">
        <v>7.9</v>
      </c>
      <c r="B81" s="4">
        <f t="shared" si="6"/>
        <v>0.84285714285714286</v>
      </c>
      <c r="C81" s="4">
        <f t="shared" si="7"/>
        <v>0.99996729250032712</v>
      </c>
      <c r="D81" s="4">
        <f t="shared" si="8"/>
        <v>0.69999999999999984</v>
      </c>
      <c r="E81" s="15">
        <f t="shared" si="12"/>
        <v>0.59137053219698121</v>
      </c>
      <c r="F81" s="4">
        <f t="shared" si="13"/>
        <v>0.10909682119561298</v>
      </c>
      <c r="G81" s="4">
        <f t="shared" si="11"/>
        <v>0.16820000000000004</v>
      </c>
    </row>
    <row r="82" spans="1:7" x14ac:dyDescent="0.35">
      <c r="A82" s="11">
        <v>8</v>
      </c>
      <c r="B82" s="4">
        <f t="shared" si="6"/>
        <v>0.8571428571428571</v>
      </c>
      <c r="C82" s="4">
        <f t="shared" si="7"/>
        <v>0.99998474144376459</v>
      </c>
      <c r="D82" s="4">
        <f t="shared" si="8"/>
        <v>0.66666666666666663</v>
      </c>
      <c r="E82" s="15">
        <f t="shared" si="12"/>
        <v>0.60653065971263342</v>
      </c>
      <c r="F82" s="4">
        <f t="shared" si="13"/>
        <v>0.11920292202211755</v>
      </c>
      <c r="G82" s="4">
        <f t="shared" si="11"/>
        <v>0.18</v>
      </c>
    </row>
    <row r="83" spans="1:7" x14ac:dyDescent="0.35">
      <c r="A83" s="11">
        <v>8.1</v>
      </c>
      <c r="B83" s="4">
        <f t="shared" si="6"/>
        <v>0.87142857142857133</v>
      </c>
      <c r="C83" s="4">
        <f t="shared" si="7"/>
        <v>0.99999343163478804</v>
      </c>
      <c r="D83" s="4">
        <f t="shared" si="8"/>
        <v>0.63333333333333341</v>
      </c>
      <c r="E83" s="15">
        <f t="shared" si="12"/>
        <v>0.62169074774719313</v>
      </c>
      <c r="F83" s="4">
        <f t="shared" si="13"/>
        <v>0.1301084743629978</v>
      </c>
      <c r="G83" s="4">
        <f t="shared" si="11"/>
        <v>0.19219999999999993</v>
      </c>
    </row>
    <row r="84" spans="1:7" x14ac:dyDescent="0.35">
      <c r="A84" s="11">
        <v>8.1999999999999993</v>
      </c>
      <c r="B84" s="4">
        <f t="shared" si="6"/>
        <v>0.88571428571428557</v>
      </c>
      <c r="C84" s="4">
        <f t="shared" si="7"/>
        <v>0.99999744000655355</v>
      </c>
      <c r="D84" s="4">
        <f t="shared" si="8"/>
        <v>0.6000000000000002</v>
      </c>
      <c r="E84" s="15">
        <f t="shared" si="12"/>
        <v>0.63683161437174307</v>
      </c>
      <c r="F84" s="4">
        <f t="shared" si="13"/>
        <v>0.14185106490048771</v>
      </c>
      <c r="G84" s="4">
        <f t="shared" si="11"/>
        <v>0.20479999999999993</v>
      </c>
    </row>
    <row r="85" spans="1:7" x14ac:dyDescent="0.35">
      <c r="A85" s="11">
        <v>8.3000000000000007</v>
      </c>
      <c r="B85" s="4">
        <f t="shared" si="6"/>
        <v>0.90000000000000013</v>
      </c>
      <c r="C85" s="4">
        <f t="shared" si="7"/>
        <v>0.99999912036194927</v>
      </c>
      <c r="D85" s="4">
        <f t="shared" si="8"/>
        <v>0.56666666666666643</v>
      </c>
      <c r="E85" s="15">
        <f t="shared" si="12"/>
        <v>0.65193364089734551</v>
      </c>
      <c r="F85" s="4">
        <f t="shared" si="13"/>
        <v>0.15446526508353481</v>
      </c>
      <c r="G85" s="4">
        <f t="shared" si="11"/>
        <v>0.2178000000000001</v>
      </c>
    </row>
    <row r="86" spans="1:7" x14ac:dyDescent="0.35">
      <c r="A86" s="11">
        <v>8.4</v>
      </c>
      <c r="B86" s="4">
        <f t="shared" si="6"/>
        <v>0.91428571428571437</v>
      </c>
      <c r="C86" s="4">
        <f t="shared" si="7"/>
        <v>0.99999974371100331</v>
      </c>
      <c r="D86" s="4">
        <f t="shared" si="8"/>
        <v>0.53333333333333321</v>
      </c>
      <c r="E86" s="15">
        <f t="shared" si="12"/>
        <v>0.66697681085847449</v>
      </c>
      <c r="F86" s="4">
        <f t="shared" si="13"/>
        <v>0.16798161486607557</v>
      </c>
      <c r="G86" s="4">
        <f t="shared" si="11"/>
        <v>0.23120000000000004</v>
      </c>
    </row>
    <row r="87" spans="1:7" x14ac:dyDescent="0.35">
      <c r="A87" s="11">
        <v>8.5</v>
      </c>
      <c r="B87" s="4">
        <f t="shared" si="6"/>
        <v>0.9285714285714286</v>
      </c>
      <c r="C87" s="4">
        <f t="shared" si="7"/>
        <v>0.99999994039535878</v>
      </c>
      <c r="D87" s="4">
        <f t="shared" si="8"/>
        <v>0.5</v>
      </c>
      <c r="E87" s="15">
        <f t="shared" si="12"/>
        <v>0.68194075119034814</v>
      </c>
      <c r="F87" s="4">
        <f t="shared" si="13"/>
        <v>0.18242552380635635</v>
      </c>
      <c r="G87" s="4">
        <f t="shared" si="11"/>
        <v>0.24499999999999997</v>
      </c>
    </row>
    <row r="88" spans="1:7" x14ac:dyDescent="0.35">
      <c r="A88" s="11">
        <v>8.6</v>
      </c>
      <c r="B88" s="4">
        <f t="shared" si="6"/>
        <v>0.94285714285714284</v>
      </c>
      <c r="C88" s="4">
        <f t="shared" si="7"/>
        <v>0.99999999000000017</v>
      </c>
      <c r="D88" s="4">
        <f t="shared" si="8"/>
        <v>0.46666666666666679</v>
      </c>
      <c r="E88" s="15">
        <f t="shared" si="12"/>
        <v>0.6968047754960347</v>
      </c>
      <c r="F88" s="4">
        <f t="shared" si="13"/>
        <v>0.1978161114414182</v>
      </c>
      <c r="G88" s="4">
        <f t="shared" si="11"/>
        <v>0.25919999999999999</v>
      </c>
    </row>
    <row r="89" spans="1:7" x14ac:dyDescent="0.35">
      <c r="A89" s="11">
        <v>8.6999999999999993</v>
      </c>
      <c r="B89" s="4">
        <f t="shared" si="6"/>
        <v>0.95714285714285707</v>
      </c>
      <c r="C89" s="4">
        <f t="shared" si="7"/>
        <v>0.99999999899887082</v>
      </c>
      <c r="D89" s="4">
        <f t="shared" si="8"/>
        <v>0.43333333333333357</v>
      </c>
      <c r="E89" s="15">
        <f t="shared" si="12"/>
        <v>0.71154792928753663</v>
      </c>
      <c r="F89" s="4">
        <f t="shared" si="13"/>
        <v>0.21416501695744131</v>
      </c>
      <c r="G89" s="4">
        <f t="shared" si="11"/>
        <v>0.27379999999999993</v>
      </c>
    </row>
    <row r="90" spans="1:7" x14ac:dyDescent="0.35">
      <c r="A90" s="11">
        <v>8.8000000000000007</v>
      </c>
      <c r="B90" s="4">
        <f t="shared" si="6"/>
        <v>0.97142857142857153</v>
      </c>
      <c r="C90" s="4">
        <f t="shared" si="7"/>
        <v>0.99999999996093747</v>
      </c>
      <c r="D90" s="4">
        <f t="shared" si="8"/>
        <v>0.39999999999999974</v>
      </c>
      <c r="E90" s="15">
        <f t="shared" si="12"/>
        <v>0.72614903707369105</v>
      </c>
      <c r="F90" s="4">
        <f t="shared" si="13"/>
        <v>0.23147521650098246</v>
      </c>
      <c r="G90" s="4">
        <f t="shared" si="11"/>
        <v>0.28880000000000011</v>
      </c>
    </row>
    <row r="91" spans="1:7" x14ac:dyDescent="0.35">
      <c r="A91" s="11">
        <v>8.9</v>
      </c>
      <c r="B91" s="4">
        <f t="shared" si="6"/>
        <v>0.98571428571428577</v>
      </c>
      <c r="C91" s="4">
        <f t="shared" si="7"/>
        <v>0.99999999999984746</v>
      </c>
      <c r="D91" s="4">
        <f t="shared" si="8"/>
        <v>0.36666666666666653</v>
      </c>
      <c r="E91" s="15">
        <f t="shared" si="12"/>
        <v>0.74058675115675188</v>
      </c>
      <c r="F91" s="4">
        <f t="shared" si="13"/>
        <v>0.24973989440488245</v>
      </c>
      <c r="G91" s="4">
        <f t="shared" si="11"/>
        <v>0.30420000000000003</v>
      </c>
    </row>
    <row r="92" spans="1:7" x14ac:dyDescent="0.35">
      <c r="A92" s="11">
        <v>9</v>
      </c>
      <c r="B92" s="4">
        <f t="shared" si="6"/>
        <v>1</v>
      </c>
      <c r="C92" s="4">
        <f t="shared" si="7"/>
        <v>1</v>
      </c>
      <c r="D92" s="4">
        <f t="shared" si="8"/>
        <v>0.33333333333333331</v>
      </c>
      <c r="E92" s="15">
        <f t="shared" si="12"/>
        <v>0.75483960198900735</v>
      </c>
      <c r="F92" s="4">
        <f t="shared" si="13"/>
        <v>0.2689414213699951</v>
      </c>
      <c r="G92" s="4">
        <f t="shared" si="11"/>
        <v>0.32000000000000006</v>
      </c>
    </row>
    <row r="93" spans="1:7" x14ac:dyDescent="0.35">
      <c r="A93" s="11">
        <v>9.1</v>
      </c>
      <c r="B93" s="4">
        <f t="shared" si="6"/>
        <v>1</v>
      </c>
      <c r="C93" s="4">
        <f t="shared" si="7"/>
        <v>0.99999999999984746</v>
      </c>
      <c r="D93" s="4">
        <f t="shared" si="8"/>
        <v>0.3000000000000001</v>
      </c>
      <c r="E93" s="15">
        <f t="shared" si="12"/>
        <v>0.7688860499307919</v>
      </c>
      <c r="F93" s="4">
        <f t="shared" si="13"/>
        <v>0.28905049737499594</v>
      </c>
      <c r="G93" s="4">
        <f t="shared" si="11"/>
        <v>0.33619999999999994</v>
      </c>
    </row>
    <row r="94" spans="1:7" x14ac:dyDescent="0.35">
      <c r="A94" s="11">
        <v>9.1999999999999993</v>
      </c>
      <c r="B94" s="4">
        <f t="shared" si="6"/>
        <v>1</v>
      </c>
      <c r="C94" s="4">
        <f t="shared" si="7"/>
        <v>0.99999999996093747</v>
      </c>
      <c r="D94" s="4">
        <f t="shared" si="8"/>
        <v>0.26666666666666689</v>
      </c>
      <c r="E94" s="15">
        <f t="shared" si="12"/>
        <v>0.78270453824186803</v>
      </c>
      <c r="F94" s="4">
        <f t="shared" si="13"/>
        <v>0.31002551887238738</v>
      </c>
      <c r="G94" s="4">
        <f t="shared" si="11"/>
        <v>0.35279999999999989</v>
      </c>
    </row>
    <row r="95" spans="1:7" x14ac:dyDescent="0.35">
      <c r="A95" s="11">
        <v>9.3000000000000007</v>
      </c>
      <c r="B95" s="4">
        <f t="shared" si="6"/>
        <v>1</v>
      </c>
      <c r="C95" s="4">
        <f t="shared" si="7"/>
        <v>0.99999999899887082</v>
      </c>
      <c r="D95" s="4">
        <f t="shared" si="8"/>
        <v>0.23333333333333309</v>
      </c>
      <c r="E95" s="15">
        <f t="shared" si="12"/>
        <v>0.79627354712941945</v>
      </c>
      <c r="F95" s="4">
        <f t="shared" si="13"/>
        <v>0.33181222783183401</v>
      </c>
      <c r="G95" s="4">
        <f t="shared" si="11"/>
        <v>0.36980000000000007</v>
      </c>
    </row>
    <row r="96" spans="1:7" x14ac:dyDescent="0.35">
      <c r="A96" s="11">
        <v>9.4</v>
      </c>
      <c r="B96" s="4">
        <f t="shared" si="6"/>
        <v>1</v>
      </c>
      <c r="C96" s="4">
        <f t="shared" si="7"/>
        <v>0.99999999000000017</v>
      </c>
      <c r="D96" s="4">
        <f t="shared" si="8"/>
        <v>0.19999999999999987</v>
      </c>
      <c r="E96" s="15">
        <f t="shared" si="12"/>
        <v>0.809571648667887</v>
      </c>
      <c r="F96" s="4">
        <f t="shared" si="13"/>
        <v>0.35434369377420466</v>
      </c>
      <c r="G96" s="4">
        <f t="shared" si="11"/>
        <v>0.3872000000000001</v>
      </c>
    </row>
    <row r="97" spans="1:7" x14ac:dyDescent="0.35">
      <c r="A97" s="11">
        <v>9.5</v>
      </c>
      <c r="B97" s="4">
        <f t="shared" si="6"/>
        <v>1</v>
      </c>
      <c r="C97" s="4">
        <f t="shared" si="7"/>
        <v>0.99999994039535878</v>
      </c>
      <c r="D97" s="4">
        <f t="shared" si="8"/>
        <v>0.16666666666666666</v>
      </c>
      <c r="E97" s="15">
        <f t="shared" si="12"/>
        <v>0.82257756239866464</v>
      </c>
      <c r="F97" s="4">
        <f t="shared" si="13"/>
        <v>0.37754066879814541</v>
      </c>
      <c r="G97" s="4">
        <f t="shared" si="11"/>
        <v>0.40500000000000003</v>
      </c>
    </row>
    <row r="98" spans="1:7" x14ac:dyDescent="0.35">
      <c r="A98" s="11">
        <v>9.6</v>
      </c>
      <c r="B98" s="4">
        <f t="shared" si="6"/>
        <v>1</v>
      </c>
      <c r="C98" s="4">
        <f t="shared" si="7"/>
        <v>0.99999974371100331</v>
      </c>
      <c r="D98" s="4">
        <f t="shared" si="8"/>
        <v>0.13333333333333344</v>
      </c>
      <c r="E98" s="15">
        <f t="shared" si="12"/>
        <v>0.835270211411272</v>
      </c>
      <c r="F98" s="4">
        <f t="shared" si="13"/>
        <v>0.40131233988754794</v>
      </c>
      <c r="G98" s="4">
        <f t="shared" si="11"/>
        <v>0.42319999999999991</v>
      </c>
    </row>
    <row r="99" spans="1:7" x14ac:dyDescent="0.35">
      <c r="A99" s="11">
        <v>9.6999999999999993</v>
      </c>
      <c r="B99" s="4">
        <f t="shared" si="6"/>
        <v>1</v>
      </c>
      <c r="C99" s="4">
        <f t="shared" si="7"/>
        <v>0.99999912036194927</v>
      </c>
      <c r="D99" s="4">
        <f t="shared" si="8"/>
        <v>0.10000000000000024</v>
      </c>
      <c r="E99" s="15">
        <f t="shared" si="12"/>
        <v>0.84762877870213571</v>
      </c>
      <c r="F99" s="4">
        <f t="shared" si="13"/>
        <v>0.42555748318834086</v>
      </c>
      <c r="G99" s="4">
        <f t="shared" si="11"/>
        <v>0.44179999999999986</v>
      </c>
    </row>
    <row r="100" spans="1:7" x14ac:dyDescent="0.35">
      <c r="A100" s="11">
        <v>9.8000000000000007</v>
      </c>
      <c r="B100" s="4">
        <f t="shared" si="6"/>
        <v>1</v>
      </c>
      <c r="C100" s="4">
        <f t="shared" si="7"/>
        <v>0.99999744000655355</v>
      </c>
      <c r="D100" s="4">
        <f t="shared" si="8"/>
        <v>6.666666666666643E-2</v>
      </c>
      <c r="E100" s="15">
        <f t="shared" si="12"/>
        <v>0.85963276360254226</v>
      </c>
      <c r="F100" s="4">
        <f t="shared" si="13"/>
        <v>0.45016600268752233</v>
      </c>
      <c r="G100" s="4">
        <f t="shared" si="11"/>
        <v>0.46080000000000015</v>
      </c>
    </row>
    <row r="101" spans="1:7" x14ac:dyDescent="0.35">
      <c r="A101" s="11">
        <v>9.9</v>
      </c>
      <c r="B101" s="4">
        <f t="shared" si="6"/>
        <v>1</v>
      </c>
      <c r="C101" s="4">
        <f t="shared" si="7"/>
        <v>0.99999343163478804</v>
      </c>
      <c r="D101" s="4">
        <f t="shared" si="8"/>
        <v>3.3333333333333215E-2</v>
      </c>
      <c r="E101" s="15">
        <f t="shared" si="12"/>
        <v>0.87126203806373947</v>
      </c>
      <c r="F101" s="4">
        <f t="shared" si="13"/>
        <v>0.4750208125210601</v>
      </c>
      <c r="G101" s="4">
        <f t="shared" si="11"/>
        <v>0.48020000000000007</v>
      </c>
    </row>
    <row r="102" spans="1:7" x14ac:dyDescent="0.35">
      <c r="A102" s="11">
        <v>10</v>
      </c>
      <c r="B102" s="4">
        <f t="shared" si="6"/>
        <v>1</v>
      </c>
      <c r="C102" s="4">
        <f t="shared" si="7"/>
        <v>0.99998474144376459</v>
      </c>
      <c r="D102" s="4">
        <f t="shared" si="8"/>
        <v>0</v>
      </c>
      <c r="E102" s="15">
        <f t="shared" si="12"/>
        <v>0.88249690258459546</v>
      </c>
      <c r="F102" s="4">
        <f t="shared" si="13"/>
        <v>0.5</v>
      </c>
      <c r="G102" s="4">
        <f t="shared" si="11"/>
        <v>0.5</v>
      </c>
    </row>
    <row r="103" spans="1:7" x14ac:dyDescent="0.35">
      <c r="A103" s="11">
        <v>10.1</v>
      </c>
      <c r="B103" s="4">
        <f t="shared" si="6"/>
        <v>1</v>
      </c>
      <c r="C103" s="4">
        <f t="shared" si="7"/>
        <v>0.99996729250032712</v>
      </c>
      <c r="D103" s="4">
        <f t="shared" si="8"/>
        <v>0</v>
      </c>
      <c r="E103" s="15">
        <f t="shared" si="12"/>
        <v>0.89331814156568246</v>
      </c>
      <c r="F103" s="4">
        <f t="shared" si="13"/>
        <v>0.5249791874789399</v>
      </c>
      <c r="G103" s="4">
        <f t="shared" si="11"/>
        <v>0.51979999999999993</v>
      </c>
    </row>
    <row r="104" spans="1:7" x14ac:dyDescent="0.35">
      <c r="A104" s="11">
        <v>10.199999999999999</v>
      </c>
      <c r="B104" s="4">
        <f t="shared" si="6"/>
        <v>1</v>
      </c>
      <c r="C104" s="4">
        <f t="shared" si="7"/>
        <v>0.99993439430438968</v>
      </c>
      <c r="D104" s="4">
        <f t="shared" si="8"/>
        <v>0</v>
      </c>
      <c r="E104" s="15">
        <f t="shared" si="12"/>
        <v>0.90370707787319604</v>
      </c>
      <c r="F104" s="4">
        <f t="shared" si="13"/>
        <v>0.54983399731247773</v>
      </c>
      <c r="G104" s="4">
        <f t="shared" si="11"/>
        <v>0.5391999999999999</v>
      </c>
    </row>
    <row r="105" spans="1:7" x14ac:dyDescent="0.35">
      <c r="A105" s="11">
        <v>10.3</v>
      </c>
      <c r="B105" s="4">
        <f t="shared" si="6"/>
        <v>1</v>
      </c>
      <c r="C105" s="4">
        <f t="shared" si="7"/>
        <v>0.99987554486097419</v>
      </c>
      <c r="D105" s="4">
        <f t="shared" si="8"/>
        <v>0</v>
      </c>
      <c r="E105" s="15">
        <f t="shared" si="12"/>
        <v>0.91364562639672897</v>
      </c>
      <c r="F105" s="4">
        <f t="shared" si="13"/>
        <v>0.57444251681165914</v>
      </c>
      <c r="G105" s="4">
        <f t="shared" si="11"/>
        <v>0.55820000000000014</v>
      </c>
    </row>
    <row r="106" spans="1:7" x14ac:dyDescent="0.35">
      <c r="A106" s="11">
        <v>10.4</v>
      </c>
      <c r="B106" s="4">
        <f t="shared" si="6"/>
        <v>1</v>
      </c>
      <c r="C106" s="4">
        <f t="shared" si="7"/>
        <v>0.99977486315894881</v>
      </c>
      <c r="D106" s="4">
        <f t="shared" si="8"/>
        <v>0</v>
      </c>
      <c r="E106" s="15">
        <f t="shared" si="12"/>
        <v>0.92311634638663587</v>
      </c>
      <c r="F106" s="4">
        <f t="shared" si="13"/>
        <v>0.59868766011245211</v>
      </c>
      <c r="G106" s="4">
        <f t="shared" si="11"/>
        <v>0.57680000000000009</v>
      </c>
    </row>
    <row r="107" spans="1:7" x14ac:dyDescent="0.35">
      <c r="A107" s="11">
        <v>10.5</v>
      </c>
      <c r="B107" s="4">
        <f t="shared" si="6"/>
        <v>1</v>
      </c>
      <c r="C107" s="4">
        <f t="shared" si="7"/>
        <v>0.99960908679851979</v>
      </c>
      <c r="D107" s="4">
        <f t="shared" si="8"/>
        <v>0</v>
      </c>
      <c r="E107" s="15">
        <f t="shared" si="12"/>
        <v>0.93210249235952758</v>
      </c>
      <c r="F107" s="4">
        <f t="shared" si="13"/>
        <v>0.62245933120185459</v>
      </c>
      <c r="G107" s="4">
        <f t="shared" si="11"/>
        <v>0.59499999999999997</v>
      </c>
    </row>
    <row r="108" spans="1:7" x14ac:dyDescent="0.35">
      <c r="A108" s="11">
        <v>10.6</v>
      </c>
      <c r="B108" s="4">
        <f t="shared" si="6"/>
        <v>1</v>
      </c>
      <c r="C108" s="4">
        <f t="shared" si="7"/>
        <v>0.99934506921543886</v>
      </c>
      <c r="D108" s="4">
        <f t="shared" si="8"/>
        <v>0</v>
      </c>
      <c r="E108" s="15">
        <f t="shared" si="12"/>
        <v>0.94058806336434209</v>
      </c>
      <c r="F108" s="4">
        <f t="shared" si="13"/>
        <v>0.6456563062257954</v>
      </c>
      <c r="G108" s="4">
        <f t="shared" si="11"/>
        <v>0.6127999999999999</v>
      </c>
    </row>
    <row r="109" spans="1:7" x14ac:dyDescent="0.35">
      <c r="A109" s="11">
        <v>10.7</v>
      </c>
      <c r="B109" s="4">
        <f t="shared" si="6"/>
        <v>1</v>
      </c>
      <c r="C109" s="4">
        <f t="shared" si="7"/>
        <v>0.99893671566354703</v>
      </c>
      <c r="D109" s="4">
        <f t="shared" si="8"/>
        <v>0</v>
      </c>
      <c r="E109" s="15">
        <f t="shared" si="12"/>
        <v>0.94855785040642293</v>
      </c>
      <c r="F109" s="4">
        <f t="shared" si="13"/>
        <v>0.66818777216816594</v>
      </c>
      <c r="G109" s="4">
        <f t="shared" si="11"/>
        <v>0.63019999999999987</v>
      </c>
    </row>
    <row r="110" spans="1:7" x14ac:dyDescent="0.35">
      <c r="A110" s="11">
        <v>10.8</v>
      </c>
      <c r="B110" s="4">
        <f t="shared" si="6"/>
        <v>1</v>
      </c>
      <c r="C110" s="4">
        <f t="shared" si="7"/>
        <v>0.99832131019888715</v>
      </c>
      <c r="D110" s="4">
        <f t="shared" si="8"/>
        <v>0</v>
      </c>
      <c r="E110" s="15">
        <f t="shared" si="12"/>
        <v>0.95599748183309996</v>
      </c>
      <c r="F110" s="4">
        <f t="shared" si="13"/>
        <v>0.68997448112761262</v>
      </c>
      <c r="G110" s="4">
        <f t="shared" si="11"/>
        <v>0.64720000000000011</v>
      </c>
    </row>
    <row r="111" spans="1:7" x14ac:dyDescent="0.35">
      <c r="A111" s="11">
        <v>10.9</v>
      </c>
      <c r="B111" s="4">
        <f t="shared" si="6"/>
        <v>1</v>
      </c>
      <c r="C111" s="4">
        <f t="shared" si="7"/>
        <v>0.99741521238135811</v>
      </c>
      <c r="D111" s="4">
        <f t="shared" si="8"/>
        <v>0</v>
      </c>
      <c r="E111" s="15">
        <f t="shared" si="12"/>
        <v>0.96289346649136276</v>
      </c>
      <c r="F111" s="4">
        <f t="shared" si="13"/>
        <v>0.710949502625004</v>
      </c>
      <c r="G111" s="4">
        <f t="shared" si="11"/>
        <v>0.66380000000000006</v>
      </c>
    </row>
    <row r="112" spans="1:7" x14ac:dyDescent="0.35">
      <c r="A112" s="11">
        <v>11</v>
      </c>
      <c r="B112" s="4">
        <f t="shared" si="6"/>
        <v>1</v>
      </c>
      <c r="C112" s="4">
        <f t="shared" si="7"/>
        <v>0.99610894941634243</v>
      </c>
      <c r="D112" s="4">
        <f t="shared" si="8"/>
        <v>0</v>
      </c>
      <c r="E112" s="15">
        <f t="shared" si="12"/>
        <v>0.96923323447634413</v>
      </c>
      <c r="F112" s="4">
        <f t="shared" si="13"/>
        <v>0.7310585786300049</v>
      </c>
      <c r="G112" s="4">
        <f t="shared" si="11"/>
        <v>0.67999999999999994</v>
      </c>
    </row>
    <row r="113" spans="1:7" x14ac:dyDescent="0.35">
      <c r="A113" s="11">
        <v>11.1</v>
      </c>
      <c r="B113" s="4">
        <f t="shared" si="6"/>
        <v>1</v>
      </c>
      <c r="C113" s="4">
        <f t="shared" si="7"/>
        <v>0.9942618065677149</v>
      </c>
      <c r="D113" s="4">
        <f t="shared" si="8"/>
        <v>0</v>
      </c>
      <c r="E113" s="15">
        <f t="shared" si="12"/>
        <v>0.97500517529841779</v>
      </c>
      <c r="F113" s="4">
        <f t="shared" si="13"/>
        <v>0.75026010559511747</v>
      </c>
      <c r="G113" s="4">
        <f t="shared" si="11"/>
        <v>0.69579999999999997</v>
      </c>
    </row>
    <row r="114" spans="1:7" x14ac:dyDescent="0.35">
      <c r="A114" s="11">
        <v>11.2</v>
      </c>
      <c r="B114" s="4">
        <f t="shared" si="6"/>
        <v>1</v>
      </c>
      <c r="C114" s="4">
        <f t="shared" si="7"/>
        <v>0.99169613771977994</v>
      </c>
      <c r="D114" s="4">
        <f t="shared" si="8"/>
        <v>0</v>
      </c>
      <c r="E114" s="15">
        <f t="shared" si="12"/>
        <v>0.98019867330675525</v>
      </c>
      <c r="F114" s="4">
        <f t="shared" si="13"/>
        <v>0.76852478349901754</v>
      </c>
      <c r="G114" s="4">
        <f t="shared" si="11"/>
        <v>0.71119999999999983</v>
      </c>
    </row>
    <row r="115" spans="1:7" x14ac:dyDescent="0.35">
      <c r="A115" s="11">
        <v>11.3</v>
      </c>
      <c r="B115" s="4">
        <f t="shared" si="6"/>
        <v>1</v>
      </c>
      <c r="C115" s="4">
        <f t="shared" si="7"/>
        <v>0.98819179185987194</v>
      </c>
      <c r="D115" s="4">
        <f t="shared" si="8"/>
        <v>0</v>
      </c>
      <c r="E115" s="15">
        <f t="shared" si="12"/>
        <v>0.98480414021809548</v>
      </c>
      <c r="F115" s="4">
        <f t="shared" si="13"/>
        <v>0.78583498304255861</v>
      </c>
      <c r="G115" s="4">
        <f t="shared" si="11"/>
        <v>0.72620000000000007</v>
      </c>
    </row>
    <row r="116" spans="1:7" x14ac:dyDescent="0.35">
      <c r="A116" s="11">
        <v>11.4</v>
      </c>
      <c r="B116" s="4">
        <f t="shared" si="6"/>
        <v>1</v>
      </c>
      <c r="C116" s="4">
        <f t="shared" si="7"/>
        <v>0.98348129088135039</v>
      </c>
      <c r="D116" s="4">
        <f t="shared" si="8"/>
        <v>0</v>
      </c>
      <c r="E116" s="15">
        <f t="shared" si="12"/>
        <v>0.98881304461123309</v>
      </c>
      <c r="F116" s="4">
        <f t="shared" si="13"/>
        <v>0.8021838885585818</v>
      </c>
      <c r="G116" s="4">
        <f t="shared" si="11"/>
        <v>0.74080000000000001</v>
      </c>
    </row>
    <row r="117" spans="1:7" x14ac:dyDescent="0.35">
      <c r="A117" s="11">
        <v>11.5</v>
      </c>
      <c r="B117" s="4">
        <f t="shared" si="6"/>
        <v>1</v>
      </c>
      <c r="C117" s="4">
        <f t="shared" si="7"/>
        <v>0.97724670213336673</v>
      </c>
      <c r="D117" s="4">
        <f t="shared" si="8"/>
        <v>0</v>
      </c>
      <c r="E117" s="15">
        <f t="shared" si="12"/>
        <v>0.99221793826024351</v>
      </c>
      <c r="F117" s="4">
        <f t="shared" si="13"/>
        <v>0.81757447619364365</v>
      </c>
      <c r="G117" s="4">
        <f t="shared" si="11"/>
        <v>0.755</v>
      </c>
    </row>
    <row r="118" spans="1:7" x14ac:dyDescent="0.35">
      <c r="A118" s="11">
        <v>11.6</v>
      </c>
      <c r="B118" s="4">
        <f t="shared" si="6"/>
        <v>1</v>
      </c>
      <c r="C118" s="4">
        <f t="shared" si="7"/>
        <v>0.96911950952197168</v>
      </c>
      <c r="D118" s="4">
        <f t="shared" si="8"/>
        <v>0</v>
      </c>
      <c r="E118" s="15">
        <f t="shared" si="12"/>
        <v>0.99501247919268232</v>
      </c>
      <c r="F118" s="4">
        <f t="shared" si="13"/>
        <v>0.83201838513392445</v>
      </c>
      <c r="G118" s="4">
        <f t="shared" si="11"/>
        <v>0.76879999999999993</v>
      </c>
    </row>
    <row r="119" spans="1:7" x14ac:dyDescent="0.35">
      <c r="A119" s="11">
        <v>11.7</v>
      </c>
      <c r="B119" s="4">
        <f t="shared" si="6"/>
        <v>1</v>
      </c>
      <c r="C119" s="4">
        <f t="shared" si="7"/>
        <v>0.95868514976803532</v>
      </c>
      <c r="D119" s="4">
        <f t="shared" si="8"/>
        <v>0</v>
      </c>
      <c r="E119" s="15">
        <f t="shared" si="12"/>
        <v>0.99719145137284493</v>
      </c>
      <c r="F119" s="4">
        <f t="shared" si="13"/>
        <v>0.84553473491646525</v>
      </c>
      <c r="G119" s="4">
        <f t="shared" si="11"/>
        <v>0.7821999999999999</v>
      </c>
    </row>
    <row r="120" spans="1:7" x14ac:dyDescent="0.35">
      <c r="A120" s="11">
        <v>11.8</v>
      </c>
      <c r="B120" s="4">
        <f t="shared" si="6"/>
        <v>1</v>
      </c>
      <c r="C120" s="4">
        <f t="shared" si="7"/>
        <v>0.94549414412456556</v>
      </c>
      <c r="D120" s="4">
        <f t="shared" si="8"/>
        <v>0</v>
      </c>
      <c r="E120" s="15">
        <f t="shared" si="12"/>
        <v>0.99875078092458092</v>
      </c>
      <c r="F120" s="4">
        <f t="shared" si="13"/>
        <v>0.85814893509951229</v>
      </c>
      <c r="G120" s="4">
        <f t="shared" si="11"/>
        <v>0.79520000000000013</v>
      </c>
    </row>
    <row r="121" spans="1:7" x14ac:dyDescent="0.35">
      <c r="A121" s="11">
        <v>11.9</v>
      </c>
      <c r="B121" s="4">
        <f t="shared" si="6"/>
        <v>1</v>
      </c>
      <c r="C121" s="4">
        <f t="shared" si="7"/>
        <v>0.92908175431182782</v>
      </c>
      <c r="D121" s="4">
        <f t="shared" si="8"/>
        <v>0</v>
      </c>
      <c r="E121" s="15">
        <f t="shared" si="12"/>
        <v>0.99968754882303912</v>
      </c>
      <c r="F121" s="4">
        <f t="shared" si="13"/>
        <v>0.86989152563700212</v>
      </c>
      <c r="G121" s="4">
        <f t="shared" si="11"/>
        <v>0.80780000000000007</v>
      </c>
    </row>
    <row r="122" spans="1:7" x14ac:dyDescent="0.35">
      <c r="A122" s="11">
        <v>12</v>
      </c>
      <c r="B122" s="4">
        <f t="shared" si="6"/>
        <v>1</v>
      </c>
      <c r="C122" s="4">
        <f t="shared" si="7"/>
        <v>0.9089976004549426</v>
      </c>
      <c r="D122" s="4">
        <f t="shared" si="8"/>
        <v>0</v>
      </c>
      <c r="E122" s="15">
        <f t="shared" si="12"/>
        <v>1</v>
      </c>
      <c r="F122" s="4">
        <f t="shared" si="13"/>
        <v>0.88079707797788231</v>
      </c>
      <c r="G122" s="4">
        <f t="shared" si="11"/>
        <v>0.82000000000000006</v>
      </c>
    </row>
    <row r="123" spans="1:7" x14ac:dyDescent="0.35">
      <c r="A123" s="11">
        <v>12.1</v>
      </c>
      <c r="B123" s="4">
        <f t="shared" si="6"/>
        <v>0.98000000000000009</v>
      </c>
      <c r="C123" s="4">
        <f t="shared" si="7"/>
        <v>0.88484546418411936</v>
      </c>
      <c r="D123" s="4">
        <f t="shared" si="8"/>
        <v>0</v>
      </c>
      <c r="E123" s="15">
        <f t="shared" si="12"/>
        <v>0.99968754882303912</v>
      </c>
      <c r="F123" s="4">
        <f t="shared" si="13"/>
        <v>0.89090317880438707</v>
      </c>
      <c r="G123" s="4">
        <f t="shared" si="11"/>
        <v>0.83179999999999998</v>
      </c>
    </row>
    <row r="124" spans="1:7" x14ac:dyDescent="0.35">
      <c r="A124" s="11">
        <v>12.2</v>
      </c>
      <c r="B124" s="4">
        <f t="shared" si="6"/>
        <v>0.96000000000000019</v>
      </c>
      <c r="C124" s="4">
        <f t="shared" si="7"/>
        <v>0.85633142684271579</v>
      </c>
      <c r="D124" s="4">
        <f t="shared" si="8"/>
        <v>0</v>
      </c>
      <c r="E124" s="15">
        <f t="shared" si="12"/>
        <v>0.99875078092458092</v>
      </c>
      <c r="F124" s="4">
        <f t="shared" si="13"/>
        <v>0.9002495108803148</v>
      </c>
      <c r="G124" s="4">
        <f t="shared" si="11"/>
        <v>0.84319999999999995</v>
      </c>
    </row>
    <row r="125" spans="1:7" x14ac:dyDescent="0.35">
      <c r="A125" s="11">
        <v>12.3</v>
      </c>
      <c r="B125" s="4">
        <f t="shared" si="6"/>
        <v>0.93999999999999984</v>
      </c>
      <c r="C125" s="4">
        <f t="shared" si="7"/>
        <v>0.82331569151594852</v>
      </c>
      <c r="D125" s="4">
        <f t="shared" si="8"/>
        <v>0</v>
      </c>
      <c r="E125" s="15">
        <f t="shared" si="12"/>
        <v>0.99719145137284493</v>
      </c>
      <c r="F125" s="4">
        <f t="shared" si="13"/>
        <v>0.90887703898514394</v>
      </c>
      <c r="G125" s="4">
        <f t="shared" si="11"/>
        <v>0.85420000000000007</v>
      </c>
    </row>
    <row r="126" spans="1:7" x14ac:dyDescent="0.35">
      <c r="A126" s="11">
        <v>12.4</v>
      </c>
      <c r="B126" s="4">
        <f t="shared" si="6"/>
        <v>0.91999999999999993</v>
      </c>
      <c r="C126" s="4">
        <f t="shared" si="7"/>
        <v>0.7858604683671826</v>
      </c>
      <c r="D126" s="4">
        <f t="shared" si="8"/>
        <v>0</v>
      </c>
      <c r="E126" s="15">
        <f t="shared" si="12"/>
        <v>0.99501247919268232</v>
      </c>
      <c r="F126" s="4">
        <f t="shared" si="13"/>
        <v>0.91682730350607766</v>
      </c>
      <c r="G126" s="4">
        <f t="shared" si="11"/>
        <v>0.86480000000000001</v>
      </c>
    </row>
    <row r="127" spans="1:7" x14ac:dyDescent="0.35">
      <c r="A127" s="11">
        <v>12.5</v>
      </c>
      <c r="B127" s="4">
        <f t="shared" si="6"/>
        <v>0.9</v>
      </c>
      <c r="C127" s="4">
        <f t="shared" si="7"/>
        <v>0.74426418895877866</v>
      </c>
      <c r="D127" s="4">
        <f t="shared" si="8"/>
        <v>0</v>
      </c>
      <c r="E127" s="15">
        <f t="shared" si="12"/>
        <v>0.99221793826024351</v>
      </c>
      <c r="F127" s="4">
        <f t="shared" si="13"/>
        <v>0.92414181997875655</v>
      </c>
      <c r="G127" s="4">
        <f t="shared" si="11"/>
        <v>0.875</v>
      </c>
    </row>
    <row r="128" spans="1:7" x14ac:dyDescent="0.35">
      <c r="A128" s="11">
        <v>12.6</v>
      </c>
      <c r="B128" s="4">
        <f t="shared" si="6"/>
        <v>0.88000000000000012</v>
      </c>
      <c r="C128" s="4">
        <f t="shared" si="7"/>
        <v>0.69907229820388561</v>
      </c>
      <c r="D128" s="4">
        <f t="shared" si="8"/>
        <v>0</v>
      </c>
      <c r="E128" s="15">
        <f t="shared" si="12"/>
        <v>0.98881304461123309</v>
      </c>
      <c r="F128" s="4">
        <f t="shared" si="13"/>
        <v>0.93086157965665306</v>
      </c>
      <c r="G128" s="4">
        <f t="shared" si="11"/>
        <v>0.88479999999999992</v>
      </c>
    </row>
    <row r="129" spans="1:7" x14ac:dyDescent="0.35">
      <c r="A129" s="11">
        <v>12.7</v>
      </c>
      <c r="B129" s="4">
        <f t="shared" si="6"/>
        <v>0.8600000000000001</v>
      </c>
      <c r="C129" s="4">
        <f t="shared" si="7"/>
        <v>0.65105784531108646</v>
      </c>
      <c r="D129" s="4">
        <f t="shared" si="8"/>
        <v>0</v>
      </c>
      <c r="E129" s="15">
        <f t="shared" si="12"/>
        <v>0.98480414021809548</v>
      </c>
      <c r="F129" s="4">
        <f t="shared" si="13"/>
        <v>0.9370266439430035</v>
      </c>
      <c r="G129" s="4">
        <f t="shared" si="11"/>
        <v>0.89419999999999988</v>
      </c>
    </row>
    <row r="130" spans="1:7" x14ac:dyDescent="0.35">
      <c r="A130" s="11">
        <v>12.8</v>
      </c>
      <c r="B130" s="4">
        <f t="shared" ref="B130:B193" si="14">IF(AND((A130&gt;=$J$3),(A130&lt;=$J$4)),1,IF(AND((A130&gt;$J$2),(A130&lt;$J$3)),((A130-$J$2)/($J$3-$J$2)),IF(AND((A130&gt;$J$4),(A130&lt;$J$5)),((A130-$J$5)/($J$4-$J$5)),0)))</f>
        <v>0.83999999999999986</v>
      </c>
      <c r="C130" s="4">
        <f t="shared" ref="C130:C193" si="15">1/(1+ABS((A130-$J$10)/$J$8)^(2*$J$9))</f>
        <v>0.60117092539560335</v>
      </c>
      <c r="D130" s="4">
        <f t="shared" ref="D130:D193" si="16">IF(OR((A130&lt;=$J$13),(A130&gt;=$J$15)),0,IF(A130=$J$14,1,IF(AND((A130&gt;$J$13),(A130&lt;$J$14)),((A130-$J$13)/($J$14-$J$13)),((A130-$J$15)/($J$14-$J$15)))))</f>
        <v>0</v>
      </c>
      <c r="E130" s="15">
        <f t="shared" si="12"/>
        <v>0.98019867330675525</v>
      </c>
      <c r="F130" s="4">
        <f t="shared" si="13"/>
        <v>0.94267582410113127</v>
      </c>
      <c r="G130" s="4">
        <f t="shared" ref="G130:G193" si="17">IF(A130&lt;=$J$26,0,IF(AND(A130&gt;=$J$26,A130&lt;=$J$28),2*(((A130-$J$26)/($J$27-$J$26))^2),IF(AND(A130&gt;=$J$28,A130&lt;=$J$27),1-2*((($J$27-A130)/($J$27-$J$26))^2),1)))</f>
        <v>0.90320000000000011</v>
      </c>
    </row>
    <row r="131" spans="1:7" x14ac:dyDescent="0.35">
      <c r="A131" s="11">
        <v>12.9</v>
      </c>
      <c r="B131" s="4">
        <f t="shared" si="14"/>
        <v>0.82</v>
      </c>
      <c r="C131" s="4">
        <f t="shared" si="15"/>
        <v>0.55046321919481722</v>
      </c>
      <c r="D131" s="4">
        <f t="shared" si="16"/>
        <v>0</v>
      </c>
      <c r="E131" s="15">
        <f t="shared" ref="E131:E194" si="18">EXP(-(((A131-$J$18)^2)/(2*$J$19^2)))</f>
        <v>0.97500517529841779</v>
      </c>
      <c r="F131" s="4">
        <f t="shared" ref="F131:F194" si="19">1/(1+EXP(-$J$22*(A131-$J$23)))</f>
        <v>0.94784643692158232</v>
      </c>
      <c r="G131" s="4">
        <f t="shared" si="17"/>
        <v>0.91180000000000005</v>
      </c>
    </row>
    <row r="132" spans="1:7" x14ac:dyDescent="0.35">
      <c r="A132" s="11">
        <v>13</v>
      </c>
      <c r="B132" s="4">
        <f t="shared" si="14"/>
        <v>0.8</v>
      </c>
      <c r="C132" s="4">
        <f t="shared" si="15"/>
        <v>0.5</v>
      </c>
      <c r="D132" s="4">
        <f t="shared" si="16"/>
        <v>0</v>
      </c>
      <c r="E132" s="15">
        <f t="shared" si="18"/>
        <v>0.96923323447634413</v>
      </c>
      <c r="F132" s="4">
        <f t="shared" si="19"/>
        <v>0.95257412682243336</v>
      </c>
      <c r="G132" s="4">
        <f t="shared" si="17"/>
        <v>0.91999999999999993</v>
      </c>
    </row>
    <row r="133" spans="1:7" x14ac:dyDescent="0.35">
      <c r="A133" s="11">
        <v>13.1</v>
      </c>
      <c r="B133" s="4">
        <f t="shared" si="14"/>
        <v>0.78</v>
      </c>
      <c r="C133" s="4">
        <f t="shared" si="15"/>
        <v>0.45077474480513263</v>
      </c>
      <c r="D133" s="4">
        <f t="shared" si="16"/>
        <v>0</v>
      </c>
      <c r="E133" s="15">
        <f t="shared" si="18"/>
        <v>0.96289346649136276</v>
      </c>
      <c r="F133" s="4">
        <f t="shared" si="19"/>
        <v>0.95689274505891386</v>
      </c>
      <c r="G133" s="4">
        <f t="shared" si="17"/>
        <v>0.92779999999999996</v>
      </c>
    </row>
    <row r="134" spans="1:7" x14ac:dyDescent="0.35">
      <c r="A134" s="11">
        <v>13.2</v>
      </c>
      <c r="B134" s="4">
        <f t="shared" si="14"/>
        <v>0.76000000000000012</v>
      </c>
      <c r="C134" s="4">
        <f t="shared" si="15"/>
        <v>0.40363995344779391</v>
      </c>
      <c r="D134" s="4">
        <f t="shared" si="16"/>
        <v>0</v>
      </c>
      <c r="E134" s="15">
        <f t="shared" si="18"/>
        <v>0.95599748183309996</v>
      </c>
      <c r="F134" s="4">
        <f t="shared" si="19"/>
        <v>0.96083427720323566</v>
      </c>
      <c r="G134" s="4">
        <f t="shared" si="17"/>
        <v>0.93519999999999992</v>
      </c>
    </row>
    <row r="135" spans="1:7" x14ac:dyDescent="0.35">
      <c r="A135" s="11">
        <v>13.3</v>
      </c>
      <c r="B135" s="4">
        <f t="shared" si="14"/>
        <v>0.73999999999999988</v>
      </c>
      <c r="C135" s="4">
        <f t="shared" si="15"/>
        <v>0.35926278658182231</v>
      </c>
      <c r="D135" s="4">
        <f t="shared" si="16"/>
        <v>0</v>
      </c>
      <c r="E135" s="15">
        <f t="shared" si="18"/>
        <v>0.94855785040642293</v>
      </c>
      <c r="F135" s="4">
        <f t="shared" si="19"/>
        <v>0.96442881072736386</v>
      </c>
      <c r="G135" s="4">
        <f t="shared" si="17"/>
        <v>0.94220000000000004</v>
      </c>
    </row>
    <row r="136" spans="1:7" x14ac:dyDescent="0.35">
      <c r="A136" s="11">
        <v>13.4</v>
      </c>
      <c r="B136" s="4">
        <f t="shared" si="14"/>
        <v>0.72</v>
      </c>
      <c r="C136" s="4">
        <f t="shared" si="15"/>
        <v>0.31810776168273724</v>
      </c>
      <c r="D136" s="4">
        <f t="shared" si="16"/>
        <v>0</v>
      </c>
      <c r="E136" s="15">
        <f t="shared" si="18"/>
        <v>0.94058806336434209</v>
      </c>
      <c r="F136" s="4">
        <f t="shared" si="19"/>
        <v>0.96770453530154954</v>
      </c>
      <c r="G136" s="4">
        <f t="shared" si="17"/>
        <v>0.94879999999999998</v>
      </c>
    </row>
    <row r="137" spans="1:7" x14ac:dyDescent="0.35">
      <c r="A137" s="11">
        <v>13.5</v>
      </c>
      <c r="B137" s="4">
        <f t="shared" si="14"/>
        <v>0.7</v>
      </c>
      <c r="C137" s="4">
        <f t="shared" si="15"/>
        <v>0.28044319450256172</v>
      </c>
      <c r="D137" s="4">
        <f t="shared" si="16"/>
        <v>0</v>
      </c>
      <c r="E137" s="15">
        <f t="shared" si="18"/>
        <v>0.93210249235952758</v>
      </c>
      <c r="F137" s="4">
        <f t="shared" si="19"/>
        <v>0.97068776924864364</v>
      </c>
      <c r="G137" s="4">
        <f t="shared" si="17"/>
        <v>0.95499999999999996</v>
      </c>
    </row>
    <row r="138" spans="1:7" x14ac:dyDescent="0.35">
      <c r="A138" s="11">
        <v>13.6</v>
      </c>
      <c r="B138" s="4">
        <f t="shared" si="14"/>
        <v>0.68</v>
      </c>
      <c r="C138" s="4">
        <f t="shared" si="15"/>
        <v>0.24636471236194643</v>
      </c>
      <c r="D138" s="4">
        <f t="shared" si="16"/>
        <v>0</v>
      </c>
      <c r="E138" s="15">
        <f t="shared" si="18"/>
        <v>0.92311634638663587</v>
      </c>
      <c r="F138" s="4">
        <f t="shared" si="19"/>
        <v>0.97340300642313404</v>
      </c>
      <c r="G138" s="4">
        <f t="shared" si="17"/>
        <v>0.96079999999999999</v>
      </c>
    </row>
    <row r="139" spans="1:7" x14ac:dyDescent="0.35">
      <c r="A139" s="11">
        <v>13.7</v>
      </c>
      <c r="B139" s="4">
        <f t="shared" si="14"/>
        <v>0.66000000000000014</v>
      </c>
      <c r="C139" s="4">
        <f t="shared" si="15"/>
        <v>0.21582823848485047</v>
      </c>
      <c r="D139" s="4">
        <f t="shared" si="16"/>
        <v>0</v>
      </c>
      <c r="E139" s="15">
        <f t="shared" si="18"/>
        <v>0.91364562639672897</v>
      </c>
      <c r="F139" s="4">
        <f t="shared" si="19"/>
        <v>0.9758729785823308</v>
      </c>
      <c r="G139" s="4">
        <f t="shared" si="17"/>
        <v>0.96619999999999995</v>
      </c>
    </row>
    <row r="140" spans="1:7" x14ac:dyDescent="0.35">
      <c r="A140" s="11">
        <v>13.8</v>
      </c>
      <c r="B140" s="4">
        <f t="shared" si="14"/>
        <v>0.6399999999999999</v>
      </c>
      <c r="C140" s="4">
        <f t="shared" si="15"/>
        <v>0.18868576170600412</v>
      </c>
      <c r="D140" s="4">
        <f t="shared" si="16"/>
        <v>0</v>
      </c>
      <c r="E140" s="15">
        <f t="shared" si="18"/>
        <v>0.90370707787319604</v>
      </c>
      <c r="F140" s="4">
        <f t="shared" si="19"/>
        <v>0.97811872906386943</v>
      </c>
      <c r="G140" s="4">
        <f t="shared" si="17"/>
        <v>0.97120000000000006</v>
      </c>
    </row>
    <row r="141" spans="1:7" x14ac:dyDescent="0.35">
      <c r="A141" s="11">
        <v>13.9</v>
      </c>
      <c r="B141" s="4">
        <f t="shared" si="14"/>
        <v>0.61999999999999988</v>
      </c>
      <c r="C141" s="4">
        <f t="shared" si="15"/>
        <v>0.16471906210910711</v>
      </c>
      <c r="D141" s="4">
        <f t="shared" si="16"/>
        <v>0</v>
      </c>
      <c r="E141" s="15">
        <f t="shared" si="18"/>
        <v>0.89331814156568246</v>
      </c>
      <c r="F141" s="4">
        <f t="shared" si="19"/>
        <v>0.98015969426592253</v>
      </c>
      <c r="G141" s="4">
        <f t="shared" si="17"/>
        <v>0.9758</v>
      </c>
    </row>
    <row r="142" spans="1:7" x14ac:dyDescent="0.35">
      <c r="A142" s="11">
        <v>14</v>
      </c>
      <c r="B142" s="4">
        <f t="shared" si="14"/>
        <v>0.6</v>
      </c>
      <c r="C142" s="4">
        <f t="shared" si="15"/>
        <v>0.14366857315728437</v>
      </c>
      <c r="D142" s="4">
        <f t="shared" si="16"/>
        <v>0</v>
      </c>
      <c r="E142" s="15">
        <f t="shared" si="18"/>
        <v>0.88249690258459546</v>
      </c>
      <c r="F142" s="4">
        <f t="shared" si="19"/>
        <v>0.98201379003790845</v>
      </c>
      <c r="G142" s="4">
        <f t="shared" si="17"/>
        <v>0.98</v>
      </c>
    </row>
    <row r="143" spans="1:7" x14ac:dyDescent="0.35">
      <c r="A143" s="11">
        <v>14.1</v>
      </c>
      <c r="B143" s="4">
        <f t="shared" si="14"/>
        <v>0.58000000000000007</v>
      </c>
      <c r="C143" s="4">
        <f t="shared" si="15"/>
        <v>0.12525624107258221</v>
      </c>
      <c r="D143" s="4">
        <f t="shared" si="16"/>
        <v>0</v>
      </c>
      <c r="E143" s="15">
        <f t="shared" si="18"/>
        <v>0.87126203806373947</v>
      </c>
      <c r="F143" s="4">
        <f t="shared" si="19"/>
        <v>0.9836975006285591</v>
      </c>
      <c r="G143" s="4">
        <f t="shared" si="17"/>
        <v>0.98380000000000001</v>
      </c>
    </row>
    <row r="144" spans="1:7" x14ac:dyDescent="0.35">
      <c r="A144" s="11">
        <v>14.2</v>
      </c>
      <c r="B144" s="4">
        <f t="shared" si="14"/>
        <v>0.56000000000000016</v>
      </c>
      <c r="C144" s="4">
        <f t="shared" si="15"/>
        <v>0.10920240820445305</v>
      </c>
      <c r="D144" s="4">
        <f t="shared" si="16"/>
        <v>0</v>
      </c>
      <c r="E144" s="15">
        <f t="shared" si="18"/>
        <v>0.85963276360254226</v>
      </c>
      <c r="F144" s="4">
        <f t="shared" si="19"/>
        <v>0.98522596830672693</v>
      </c>
      <c r="G144" s="4">
        <f t="shared" si="17"/>
        <v>0.98719999999999997</v>
      </c>
    </row>
    <row r="145" spans="1:7" x14ac:dyDescent="0.35">
      <c r="A145" s="11">
        <v>14.3</v>
      </c>
      <c r="B145" s="4">
        <f t="shared" si="14"/>
        <v>0.53999999999999981</v>
      </c>
      <c r="C145" s="4">
        <f t="shared" si="15"/>
        <v>9.5237416505198846E-2</v>
      </c>
      <c r="D145" s="4">
        <f t="shared" si="16"/>
        <v>0</v>
      </c>
      <c r="E145" s="15">
        <f t="shared" si="18"/>
        <v>0.84762877870213571</v>
      </c>
      <c r="F145" s="4">
        <f t="shared" si="19"/>
        <v>0.98661308217233512</v>
      </c>
      <c r="G145" s="4">
        <f t="shared" si="17"/>
        <v>0.99019999999999997</v>
      </c>
    </row>
    <row r="146" spans="1:7" x14ac:dyDescent="0.35">
      <c r="A146" s="11">
        <v>14.4</v>
      </c>
      <c r="B146" s="4">
        <f t="shared" si="14"/>
        <v>0.51999999999999991</v>
      </c>
      <c r="C146" s="4">
        <f t="shared" si="15"/>
        <v>8.3108913166121193E-2</v>
      </c>
      <c r="D146" s="4">
        <f t="shared" si="16"/>
        <v>0</v>
      </c>
      <c r="E146" s="15">
        <f t="shared" si="18"/>
        <v>0.835270211411272</v>
      </c>
      <c r="F146" s="4">
        <f t="shared" si="19"/>
        <v>0.98787156501572571</v>
      </c>
      <c r="G146" s="4">
        <f t="shared" si="17"/>
        <v>0.99280000000000002</v>
      </c>
    </row>
    <row r="147" spans="1:7" x14ac:dyDescent="0.35">
      <c r="A147" s="11">
        <v>14.5</v>
      </c>
      <c r="B147" s="4">
        <f t="shared" si="14"/>
        <v>0.5</v>
      </c>
      <c r="C147" s="4">
        <f t="shared" si="15"/>
        <v>7.2585875671336619E-2</v>
      </c>
      <c r="D147" s="4">
        <f t="shared" si="16"/>
        <v>0</v>
      </c>
      <c r="E147" s="15">
        <f t="shared" si="18"/>
        <v>0.82257756239866464</v>
      </c>
      <c r="F147" s="4">
        <f t="shared" si="19"/>
        <v>0.98901305736940681</v>
      </c>
      <c r="G147" s="4">
        <f t="shared" si="17"/>
        <v>0.995</v>
      </c>
    </row>
    <row r="148" spans="1:7" x14ac:dyDescent="0.35">
      <c r="A148" s="11">
        <v>14.6</v>
      </c>
      <c r="B148" s="4">
        <f t="shared" si="14"/>
        <v>0.48000000000000009</v>
      </c>
      <c r="C148" s="4">
        <f t="shared" si="15"/>
        <v>6.3460270662014331E-2</v>
      </c>
      <c r="D148" s="4">
        <f t="shared" si="16"/>
        <v>0</v>
      </c>
      <c r="E148" s="15">
        <f t="shared" si="18"/>
        <v>0.809571648667887</v>
      </c>
      <c r="F148" s="4">
        <f t="shared" si="19"/>
        <v>0.99004819813309575</v>
      </c>
      <c r="G148" s="4">
        <f t="shared" si="17"/>
        <v>0.99680000000000002</v>
      </c>
    </row>
    <row r="149" spans="1:7" x14ac:dyDescent="0.35">
      <c r="A149" s="11">
        <v>14.7</v>
      </c>
      <c r="B149" s="4">
        <f t="shared" si="14"/>
        <v>0.46000000000000013</v>
      </c>
      <c r="C149" s="4">
        <f t="shared" si="15"/>
        <v>5.5547099935786999E-2</v>
      </c>
      <c r="D149" s="4">
        <f t="shared" si="16"/>
        <v>0</v>
      </c>
      <c r="E149" s="15">
        <f t="shared" si="18"/>
        <v>0.79627354712941945</v>
      </c>
      <c r="F149" s="4">
        <f t="shared" si="19"/>
        <v>0.99098670134715205</v>
      </c>
      <c r="G149" s="4">
        <f t="shared" si="17"/>
        <v>0.99819999999999998</v>
      </c>
    </row>
    <row r="150" spans="1:7" x14ac:dyDescent="0.35">
      <c r="A150" s="11">
        <v>14.8</v>
      </c>
      <c r="B150" s="4">
        <f t="shared" si="14"/>
        <v>0.43999999999999984</v>
      </c>
      <c r="C150" s="4">
        <f t="shared" si="15"/>
        <v>4.8683416619404868E-2</v>
      </c>
      <c r="D150" s="4">
        <f t="shared" si="16"/>
        <v>0</v>
      </c>
      <c r="E150" s="15">
        <f t="shared" si="18"/>
        <v>0.78270453824186803</v>
      </c>
      <c r="F150" s="4">
        <f t="shared" si="19"/>
        <v>0.99183742884684012</v>
      </c>
      <c r="G150" s="4">
        <f t="shared" si="17"/>
        <v>0.99919999999999998</v>
      </c>
    </row>
    <row r="151" spans="1:7" x14ac:dyDescent="0.35">
      <c r="A151" s="11">
        <v>14.9</v>
      </c>
      <c r="B151" s="4">
        <f t="shared" si="14"/>
        <v>0.41999999999999993</v>
      </c>
      <c r="C151" s="4">
        <f t="shared" si="15"/>
        <v>4.2726740685403476E-2</v>
      </c>
      <c r="D151" s="4">
        <f t="shared" si="16"/>
        <v>0</v>
      </c>
      <c r="E151" s="15">
        <f t="shared" si="18"/>
        <v>0.7688860499307919</v>
      </c>
      <c r="F151" s="4">
        <f t="shared" si="19"/>
        <v>0.99260845865571812</v>
      </c>
      <c r="G151" s="4">
        <f t="shared" si="17"/>
        <v>0.99980000000000002</v>
      </c>
    </row>
    <row r="152" spans="1:7" x14ac:dyDescent="0.35">
      <c r="A152" s="11">
        <v>15</v>
      </c>
      <c r="B152" s="4">
        <f t="shared" si="14"/>
        <v>0.4</v>
      </c>
      <c r="C152" s="4">
        <f t="shared" si="15"/>
        <v>3.7553175883819859E-2</v>
      </c>
      <c r="D152" s="4">
        <f t="shared" si="16"/>
        <v>0</v>
      </c>
      <c r="E152" s="15">
        <f t="shared" si="18"/>
        <v>0.75483960198900735</v>
      </c>
      <c r="F152" s="4">
        <f t="shared" si="19"/>
        <v>0.99330714907571527</v>
      </c>
      <c r="G152" s="4">
        <f t="shared" si="17"/>
        <v>1</v>
      </c>
    </row>
    <row r="153" spans="1:7" x14ac:dyDescent="0.35">
      <c r="A153" s="11">
        <v>15.1</v>
      </c>
      <c r="B153" s="4">
        <f t="shared" si="14"/>
        <v>0.38000000000000006</v>
      </c>
      <c r="C153" s="4">
        <f t="shared" si="15"/>
        <v>3.3055431355195473E-2</v>
      </c>
      <c r="D153" s="4">
        <f t="shared" si="16"/>
        <v>0</v>
      </c>
      <c r="E153" s="15">
        <f t="shared" si="18"/>
        <v>0.74058675115675188</v>
      </c>
      <c r="F153" s="4">
        <f t="shared" si="19"/>
        <v>0.99394019850841575</v>
      </c>
      <c r="G153" s="4">
        <f t="shared" si="17"/>
        <v>1</v>
      </c>
    </row>
    <row r="154" spans="1:7" x14ac:dyDescent="0.35">
      <c r="A154" s="11">
        <v>15.2</v>
      </c>
      <c r="B154" s="4">
        <f t="shared" si="14"/>
        <v>0.36000000000000015</v>
      </c>
      <c r="C154" s="4">
        <f t="shared" si="15"/>
        <v>2.9140877833621997E-2</v>
      </c>
      <c r="D154" s="4">
        <f t="shared" si="16"/>
        <v>0</v>
      </c>
      <c r="E154" s="15">
        <f t="shared" si="18"/>
        <v>0.72614903707369105</v>
      </c>
      <c r="F154" s="4">
        <f t="shared" si="19"/>
        <v>0.99451370110054949</v>
      </c>
      <c r="G154" s="4">
        <f t="shared" si="17"/>
        <v>1</v>
      </c>
    </row>
    <row r="155" spans="1:7" x14ac:dyDescent="0.35">
      <c r="A155" s="11">
        <v>15.3</v>
      </c>
      <c r="B155" s="4">
        <f t="shared" si="14"/>
        <v>0.33999999999999986</v>
      </c>
      <c r="C155" s="4">
        <f t="shared" si="15"/>
        <v>2.5729715933966599E-2</v>
      </c>
      <c r="D155" s="4">
        <f t="shared" si="16"/>
        <v>0</v>
      </c>
      <c r="E155" s="15">
        <f t="shared" si="18"/>
        <v>0.71154792928753663</v>
      </c>
      <c r="F155" s="4">
        <f t="shared" si="19"/>
        <v>0.99503319834994297</v>
      </c>
      <c r="G155" s="4">
        <f t="shared" si="17"/>
        <v>1</v>
      </c>
    </row>
    <row r="156" spans="1:7" x14ac:dyDescent="0.35">
      <c r="A156" s="11">
        <v>15.4</v>
      </c>
      <c r="B156" s="4">
        <f t="shared" si="14"/>
        <v>0.31999999999999995</v>
      </c>
      <c r="C156" s="4">
        <f t="shared" si="15"/>
        <v>2.2753297866633299E-2</v>
      </c>
      <c r="D156" s="4">
        <f t="shared" si="16"/>
        <v>0</v>
      </c>
      <c r="E156" s="15">
        <f t="shared" si="18"/>
        <v>0.6968047754960347</v>
      </c>
      <c r="F156" s="4">
        <f t="shared" si="19"/>
        <v>0.99550372683905886</v>
      </c>
      <c r="G156" s="4">
        <f t="shared" si="17"/>
        <v>1</v>
      </c>
    </row>
    <row r="157" spans="1:7" x14ac:dyDescent="0.35">
      <c r="A157" s="11">
        <v>15.5</v>
      </c>
      <c r="B157" s="4">
        <f t="shared" si="14"/>
        <v>0.3</v>
      </c>
      <c r="C157" s="4">
        <f t="shared" si="15"/>
        <v>2.0152619878265499E-2</v>
      </c>
      <c r="D157" s="4">
        <f t="shared" si="16"/>
        <v>0</v>
      </c>
      <c r="E157" s="15">
        <f t="shared" si="18"/>
        <v>0.68194075119034814</v>
      </c>
      <c r="F157" s="4">
        <f t="shared" si="19"/>
        <v>0.99592986228410396</v>
      </c>
      <c r="G157" s="4">
        <f t="shared" si="17"/>
        <v>1</v>
      </c>
    </row>
    <row r="158" spans="1:7" x14ac:dyDescent="0.35">
      <c r="A158" s="11">
        <v>15.6</v>
      </c>
      <c r="B158" s="4">
        <f t="shared" si="14"/>
        <v>0.28000000000000008</v>
      </c>
      <c r="C158" s="4">
        <f t="shared" si="15"/>
        <v>1.7876987382551952E-2</v>
      </c>
      <c r="D158" s="4">
        <f t="shared" si="16"/>
        <v>0</v>
      </c>
      <c r="E158" s="15">
        <f t="shared" si="18"/>
        <v>0.66697681085847449</v>
      </c>
      <c r="F158" s="4">
        <f t="shared" si="19"/>
        <v>0.99631576010056411</v>
      </c>
      <c r="G158" s="4">
        <f t="shared" si="17"/>
        <v>1</v>
      </c>
    </row>
    <row r="159" spans="1:7" x14ac:dyDescent="0.35">
      <c r="A159" s="11">
        <v>15.7</v>
      </c>
      <c r="B159" s="4">
        <f t="shared" si="14"/>
        <v>0.26000000000000012</v>
      </c>
      <c r="C159" s="4">
        <f t="shared" si="15"/>
        <v>1.5882845496498623E-2</v>
      </c>
      <c r="D159" s="4">
        <f t="shared" si="16"/>
        <v>0</v>
      </c>
      <c r="E159" s="15">
        <f t="shared" si="18"/>
        <v>0.65193364089734551</v>
      </c>
      <c r="F159" s="4">
        <f t="shared" si="19"/>
        <v>0.99666519269258669</v>
      </c>
      <c r="G159" s="4">
        <f t="shared" si="17"/>
        <v>1</v>
      </c>
    </row>
    <row r="160" spans="1:7" x14ac:dyDescent="0.35">
      <c r="A160" s="11">
        <v>15.8</v>
      </c>
      <c r="B160" s="4">
        <f t="shared" si="14"/>
        <v>0.23999999999999985</v>
      </c>
      <c r="C160" s="4">
        <f t="shared" si="15"/>
        <v>1.413276258179183E-2</v>
      </c>
      <c r="D160" s="4">
        <f t="shared" si="16"/>
        <v>0</v>
      </c>
      <c r="E160" s="15">
        <f t="shared" si="18"/>
        <v>0.63683161437174307</v>
      </c>
      <c r="F160" s="4">
        <f t="shared" si="19"/>
        <v>0.99698158367529166</v>
      </c>
      <c r="G160" s="4">
        <f t="shared" si="17"/>
        <v>1</v>
      </c>
    </row>
    <row r="161" spans="1:7" x14ac:dyDescent="0.35">
      <c r="A161" s="11">
        <v>15.9</v>
      </c>
      <c r="B161" s="4">
        <f t="shared" si="14"/>
        <v>0.21999999999999992</v>
      </c>
      <c r="C161" s="4">
        <f t="shared" si="15"/>
        <v>1.2594551999530714E-2</v>
      </c>
      <c r="D161" s="4">
        <f t="shared" si="16"/>
        <v>0</v>
      </c>
      <c r="E161" s="15">
        <f t="shared" si="18"/>
        <v>0.62169074774719313</v>
      </c>
      <c r="F161" s="4">
        <f t="shared" si="19"/>
        <v>0.99726803923698903</v>
      </c>
      <c r="G161" s="4">
        <f t="shared" si="17"/>
        <v>1</v>
      </c>
    </row>
    <row r="162" spans="1:7" x14ac:dyDescent="0.35">
      <c r="A162" s="11">
        <v>16</v>
      </c>
      <c r="B162" s="4">
        <f t="shared" si="14"/>
        <v>0.2</v>
      </c>
      <c r="C162" s="4">
        <f t="shared" si="15"/>
        <v>1.1240516628798644E-2</v>
      </c>
      <c r="D162" s="4">
        <f t="shared" si="16"/>
        <v>0</v>
      </c>
      <c r="E162" s="15">
        <f t="shared" si="18"/>
        <v>0.60653065971263342</v>
      </c>
      <c r="F162" s="4">
        <f t="shared" si="19"/>
        <v>0.99752737684336534</v>
      </c>
      <c r="G162" s="4">
        <f t="shared" si="17"/>
        <v>1</v>
      </c>
    </row>
    <row r="163" spans="1:7" x14ac:dyDescent="0.35">
      <c r="A163" s="11">
        <v>16.100000000000001</v>
      </c>
      <c r="B163" s="4">
        <f t="shared" si="14"/>
        <v>0.17999999999999972</v>
      </c>
      <c r="C163" s="4">
        <f t="shared" si="15"/>
        <v>1.0046801094269931E-2</v>
      </c>
      <c r="D163" s="4">
        <f t="shared" si="16"/>
        <v>0</v>
      </c>
      <c r="E163" s="15">
        <f t="shared" si="18"/>
        <v>0.59137053219698088</v>
      </c>
      <c r="F163" s="4">
        <f t="shared" si="19"/>
        <v>0.9977621514787236</v>
      </c>
      <c r="G163" s="4">
        <f t="shared" si="17"/>
        <v>1</v>
      </c>
    </row>
    <row r="164" spans="1:7" x14ac:dyDescent="0.35">
      <c r="A164" s="11">
        <v>16.2</v>
      </c>
      <c r="B164" s="4">
        <f t="shared" si="14"/>
        <v>0.16000000000000014</v>
      </c>
      <c r="C164" s="4">
        <f t="shared" si="15"/>
        <v>8.992837637916468E-3</v>
      </c>
      <c r="D164" s="4">
        <f t="shared" si="16"/>
        <v>0</v>
      </c>
      <c r="E164" s="15">
        <f t="shared" si="18"/>
        <v>0.5762290736718001</v>
      </c>
      <c r="F164" s="4">
        <f t="shared" si="19"/>
        <v>0.9979746796109501</v>
      </c>
      <c r="G164" s="4">
        <f t="shared" si="17"/>
        <v>1</v>
      </c>
    </row>
    <row r="165" spans="1:7" x14ac:dyDescent="0.35">
      <c r="A165" s="11">
        <v>16.3</v>
      </c>
      <c r="B165" s="4">
        <f t="shared" si="14"/>
        <v>0.13999999999999985</v>
      </c>
      <c r="C165" s="4">
        <f t="shared" si="15"/>
        <v>8.0608728553292226E-3</v>
      </c>
      <c r="D165" s="4">
        <f t="shared" si="16"/>
        <v>0</v>
      </c>
      <c r="E165" s="15">
        <f t="shared" si="18"/>
        <v>0.5611244848201743</v>
      </c>
      <c r="F165" s="4">
        <f t="shared" si="19"/>
        <v>0.99816706105750719</v>
      </c>
      <c r="G165" s="4">
        <f t="shared" si="17"/>
        <v>1</v>
      </c>
    </row>
    <row r="166" spans="1:7" x14ac:dyDescent="0.35">
      <c r="A166" s="11">
        <v>16.399999999999999</v>
      </c>
      <c r="B166" s="4">
        <f t="shared" si="14"/>
        <v>0.12000000000000029</v>
      </c>
      <c r="C166" s="4">
        <f t="shared" si="15"/>
        <v>7.2355639078792878E-3</v>
      </c>
      <c r="D166" s="4">
        <f t="shared" si="16"/>
        <v>0</v>
      </c>
      <c r="E166" s="15">
        <f t="shared" si="18"/>
        <v>0.54607442663970962</v>
      </c>
      <c r="F166" s="4">
        <f t="shared" si="19"/>
        <v>0.99834119891982553</v>
      </c>
      <c r="G166" s="4">
        <f t="shared" si="17"/>
        <v>1</v>
      </c>
    </row>
    <row r="167" spans="1:7" x14ac:dyDescent="0.35">
      <c r="A167" s="11">
        <v>16.5</v>
      </c>
      <c r="B167" s="4">
        <f t="shared" si="14"/>
        <v>0.1</v>
      </c>
      <c r="C167" s="4">
        <f t="shared" si="15"/>
        <v>6.5036342017956725E-3</v>
      </c>
      <c r="D167" s="4">
        <f t="shared" si="16"/>
        <v>0</v>
      </c>
      <c r="E167" s="15">
        <f t="shared" si="18"/>
        <v>0.53109599103534522</v>
      </c>
      <c r="F167" s="4">
        <f t="shared" si="19"/>
        <v>0.99849881774326299</v>
      </c>
      <c r="G167" s="4">
        <f t="shared" si="17"/>
        <v>1</v>
      </c>
    </row>
    <row r="168" spans="1:7" x14ac:dyDescent="0.35">
      <c r="A168" s="11">
        <v>16.600000000000001</v>
      </c>
      <c r="B168" s="4">
        <f t="shared" si="14"/>
        <v>7.999999999999971E-2</v>
      </c>
      <c r="C168" s="4">
        <f t="shared" si="15"/>
        <v>5.8535798275806458E-3</v>
      </c>
      <c r="D168" s="4">
        <f t="shared" si="16"/>
        <v>0</v>
      </c>
      <c r="E168" s="15">
        <f t="shared" si="18"/>
        <v>0.5162056739454961</v>
      </c>
      <c r="F168" s="4">
        <f t="shared" si="19"/>
        <v>0.9986414800495711</v>
      </c>
      <c r="G168" s="4">
        <f t="shared" si="17"/>
        <v>1</v>
      </c>
    </row>
    <row r="169" spans="1:7" x14ac:dyDescent="0.35">
      <c r="A169" s="11">
        <v>16.7</v>
      </c>
      <c r="B169" s="4">
        <f t="shared" si="14"/>
        <v>6.0000000000000143E-2</v>
      </c>
      <c r="C169" s="4">
        <f t="shared" si="15"/>
        <v>5.2754192435996864E-3</v>
      </c>
      <c r="D169" s="4">
        <f t="shared" si="16"/>
        <v>0</v>
      </c>
      <c r="E169" s="15">
        <f t="shared" si="18"/>
        <v>0.50141935103294055</v>
      </c>
      <c r="F169" s="4">
        <f t="shared" si="19"/>
        <v>0.99877060137872264</v>
      </c>
      <c r="G169" s="4">
        <f t="shared" si="17"/>
        <v>1</v>
      </c>
    </row>
    <row r="170" spans="1:7" x14ac:dyDescent="0.35">
      <c r="A170" s="11">
        <v>16.8</v>
      </c>
      <c r="B170" s="4">
        <f t="shared" si="14"/>
        <v>3.9999999999999855E-2</v>
      </c>
      <c r="C170" s="4">
        <f t="shared" si="15"/>
        <v>4.7604797522440654E-3</v>
      </c>
      <c r="D170" s="4">
        <f t="shared" si="16"/>
        <v>0</v>
      </c>
      <c r="E170" s="15">
        <f t="shared" si="18"/>
        <v>0.48675225595997157</v>
      </c>
      <c r="F170" s="4">
        <f t="shared" si="19"/>
        <v>0.99888746396713979</v>
      </c>
      <c r="G170" s="4">
        <f t="shared" si="17"/>
        <v>1</v>
      </c>
    </row>
    <row r="171" spans="1:7" x14ac:dyDescent="0.35">
      <c r="A171" s="11">
        <v>16.899999999999999</v>
      </c>
      <c r="B171" s="4">
        <f t="shared" si="14"/>
        <v>2.0000000000000285E-2</v>
      </c>
      <c r="C171" s="4">
        <f t="shared" si="15"/>
        <v>4.3012152543698392E-3</v>
      </c>
      <c r="D171" s="4">
        <f t="shared" si="16"/>
        <v>0</v>
      </c>
      <c r="E171" s="15">
        <f t="shared" si="18"/>
        <v>0.47221896125565399</v>
      </c>
      <c r="F171" s="4">
        <f t="shared" si="19"/>
        <v>0.9989932291799144</v>
      </c>
      <c r="G171" s="4">
        <f t="shared" si="17"/>
        <v>1</v>
      </c>
    </row>
    <row r="172" spans="1:7" x14ac:dyDescent="0.35">
      <c r="A172" s="11">
        <v>17</v>
      </c>
      <c r="B172" s="4">
        <f t="shared" si="14"/>
        <v>0</v>
      </c>
      <c r="C172" s="4">
        <f t="shared" si="15"/>
        <v>3.8910505836575876E-3</v>
      </c>
      <c r="D172" s="4">
        <f t="shared" si="16"/>
        <v>0</v>
      </c>
      <c r="E172" s="15">
        <f t="shared" si="18"/>
        <v>0.45783336177161427</v>
      </c>
      <c r="F172" s="4">
        <f t="shared" si="19"/>
        <v>0.9990889488055994</v>
      </c>
      <c r="G172" s="4">
        <f t="shared" si="17"/>
        <v>1</v>
      </c>
    </row>
    <row r="173" spans="1:7" x14ac:dyDescent="0.35">
      <c r="A173" s="11">
        <v>17.100000000000001</v>
      </c>
      <c r="B173" s="4">
        <f t="shared" si="14"/>
        <v>0</v>
      </c>
      <c r="C173" s="4">
        <f t="shared" si="15"/>
        <v>3.5242484268647322E-3</v>
      </c>
      <c r="D173" s="4">
        <f t="shared" si="16"/>
        <v>0</v>
      </c>
      <c r="E173" s="15">
        <f t="shared" si="18"/>
        <v>0.44360866071177157</v>
      </c>
      <c r="F173" s="4">
        <f t="shared" si="19"/>
        <v>0.99917557531360168</v>
      </c>
      <c r="G173" s="4">
        <f t="shared" si="17"/>
        <v>1</v>
      </c>
    </row>
    <row r="174" spans="1:7" x14ac:dyDescent="0.35">
      <c r="A174" s="11">
        <v>17.2</v>
      </c>
      <c r="B174" s="4">
        <f t="shared" si="14"/>
        <v>0</v>
      </c>
      <c r="C174" s="4">
        <f t="shared" si="15"/>
        <v>3.195795440096144E-3</v>
      </c>
      <c r="D174" s="4">
        <f t="shared" si="16"/>
        <v>0</v>
      </c>
      <c r="E174" s="15">
        <f t="shared" si="18"/>
        <v>0.42955735821073926</v>
      </c>
      <c r="F174" s="4">
        <f t="shared" si="19"/>
        <v>0.99925397116616332</v>
      </c>
      <c r="G174" s="4">
        <f t="shared" si="17"/>
        <v>1</v>
      </c>
    </row>
    <row r="175" spans="1:7" x14ac:dyDescent="0.35">
      <c r="A175" s="11">
        <v>17.3</v>
      </c>
      <c r="B175" s="4">
        <f t="shared" si="14"/>
        <v>0</v>
      </c>
      <c r="C175" s="4">
        <f t="shared" si="15"/>
        <v>2.9013046870020273E-3</v>
      </c>
      <c r="D175" s="4">
        <f t="shared" si="16"/>
        <v>0</v>
      </c>
      <c r="E175" s="15">
        <f t="shared" si="18"/>
        <v>0.41569124242542715</v>
      </c>
      <c r="F175" s="4">
        <f t="shared" si="19"/>
        <v>0.99932491726936723</v>
      </c>
      <c r="G175" s="4">
        <f t="shared" si="17"/>
        <v>1</v>
      </c>
    </row>
    <row r="176" spans="1:7" x14ac:dyDescent="0.35">
      <c r="A176" s="11">
        <v>17.399999999999999</v>
      </c>
      <c r="B176" s="4">
        <f t="shared" si="14"/>
        <v>0</v>
      </c>
      <c r="C176" s="4">
        <f t="shared" si="15"/>
        <v>2.6369319635966186E-3</v>
      </c>
      <c r="D176" s="4">
        <f t="shared" si="16"/>
        <v>0</v>
      </c>
      <c r="E176" s="15">
        <f t="shared" si="18"/>
        <v>0.40202138309465507</v>
      </c>
      <c r="F176" s="4">
        <f t="shared" si="19"/>
        <v>0.99938912064056562</v>
      </c>
      <c r="G176" s="4">
        <f t="shared" si="17"/>
        <v>1</v>
      </c>
    </row>
    <row r="177" spans="1:7" x14ac:dyDescent="0.35">
      <c r="A177" s="11">
        <v>17.5</v>
      </c>
      <c r="B177" s="4">
        <f t="shared" si="14"/>
        <v>0</v>
      </c>
      <c r="C177" s="4">
        <f t="shared" si="15"/>
        <v>2.3993039467033422E-3</v>
      </c>
      <c r="D177" s="4">
        <f t="shared" si="16"/>
        <v>0</v>
      </c>
      <c r="E177" s="15">
        <f t="shared" si="18"/>
        <v>0.38855812751236413</v>
      </c>
      <c r="F177" s="4">
        <f t="shared" si="19"/>
        <v>0.9994472213630764</v>
      </c>
      <c r="G177" s="4">
        <f t="shared" si="17"/>
        <v>1</v>
      </c>
    </row>
    <row r="178" spans="1:7" x14ac:dyDescent="0.35">
      <c r="A178" s="11">
        <v>17.600000000000001</v>
      </c>
      <c r="B178" s="4">
        <f t="shared" si="14"/>
        <v>0</v>
      </c>
      <c r="C178" s="4">
        <f t="shared" si="15"/>
        <v>2.185456418354E-3</v>
      </c>
      <c r="D178" s="4">
        <f t="shared" si="16"/>
        <v>0</v>
      </c>
      <c r="E178" s="15">
        <f t="shared" si="18"/>
        <v>0.37531109885139935</v>
      </c>
      <c r="F178" s="4">
        <f t="shared" si="19"/>
        <v>0.99949979889292051</v>
      </c>
      <c r="G178" s="4">
        <f t="shared" si="17"/>
        <v>1</v>
      </c>
    </row>
    <row r="179" spans="1:7" x14ac:dyDescent="0.35">
      <c r="A179" s="11">
        <v>17.7</v>
      </c>
      <c r="B179" s="4">
        <f t="shared" si="14"/>
        <v>0</v>
      </c>
      <c r="C179" s="4">
        <f t="shared" si="15"/>
        <v>1.9927810851812066E-3</v>
      </c>
      <c r="D179" s="4">
        <f t="shared" si="16"/>
        <v>0</v>
      </c>
      <c r="E179" s="15">
        <f t="shared" si="18"/>
        <v>0.36228919676675575</v>
      </c>
      <c r="F179" s="4">
        <f t="shared" si="19"/>
        <v>0.9995473777767595</v>
      </c>
      <c r="G179" s="4">
        <f t="shared" si="17"/>
        <v>1</v>
      </c>
    </row>
    <row r="180" spans="1:7" x14ac:dyDescent="0.35">
      <c r="A180" s="11">
        <v>17.8</v>
      </c>
      <c r="B180" s="4">
        <f t="shared" si="14"/>
        <v>0</v>
      </c>
      <c r="C180" s="4">
        <f t="shared" si="15"/>
        <v>1.8189797372572293E-3</v>
      </c>
      <c r="D180" s="4">
        <f t="shared" si="16"/>
        <v>0</v>
      </c>
      <c r="E180" s="15">
        <f t="shared" si="18"/>
        <v>0.34950060019975637</v>
      </c>
      <c r="F180" s="4">
        <f t="shared" si="19"/>
        <v>0.99959043283501392</v>
      </c>
      <c r="G180" s="4">
        <f t="shared" si="17"/>
        <v>1</v>
      </c>
    </row>
    <row r="181" spans="1:7" x14ac:dyDescent="0.35">
      <c r="A181" s="11">
        <v>17.899999999999999</v>
      </c>
      <c r="B181" s="4">
        <f t="shared" si="14"/>
        <v>0</v>
      </c>
      <c r="C181" s="4">
        <f t="shared" si="15"/>
        <v>1.6620246812600549E-3</v>
      </c>
      <c r="D181" s="4">
        <f t="shared" si="16"/>
        <v>0</v>
      </c>
      <c r="E181" s="15">
        <f t="shared" si="18"/>
        <v>0.33695277229782539</v>
      </c>
      <c r="F181" s="4">
        <f t="shared" si="19"/>
        <v>0.99962939385937355</v>
      </c>
      <c r="G181" s="4">
        <f t="shared" si="17"/>
        <v>1</v>
      </c>
    </row>
    <row r="182" spans="1:7" x14ac:dyDescent="0.35">
      <c r="A182" s="11">
        <v>18</v>
      </c>
      <c r="B182" s="4">
        <f t="shared" si="14"/>
        <v>0</v>
      </c>
      <c r="C182" s="4">
        <f t="shared" si="15"/>
        <v>1.5201245436999506E-3</v>
      </c>
      <c r="D182" s="4">
        <f t="shared" si="16"/>
        <v>0</v>
      </c>
      <c r="E182" s="15">
        <f t="shared" si="18"/>
        <v>0.32465246735834974</v>
      </c>
      <c r="F182" s="4">
        <f t="shared" si="19"/>
        <v>0.99966464986953363</v>
      </c>
      <c r="G182" s="4">
        <f t="shared" si="17"/>
        <v>1</v>
      </c>
    </row>
    <row r="183" spans="1:7" x14ac:dyDescent="0.35">
      <c r="A183" s="11">
        <v>18.100000000000001</v>
      </c>
      <c r="B183" s="4">
        <f t="shared" si="14"/>
        <v>0</v>
      </c>
      <c r="C183" s="4">
        <f t="shared" si="15"/>
        <v>1.3916946758292354E-3</v>
      </c>
      <c r="D183" s="4">
        <f t="shared" si="16"/>
        <v>0</v>
      </c>
      <c r="E183" s="15">
        <f t="shared" si="18"/>
        <v>0.31260573969965522</v>
      </c>
      <c r="F183" s="4">
        <f t="shared" si="19"/>
        <v>0.99969655296997117</v>
      </c>
      <c r="G183" s="4">
        <f t="shared" si="17"/>
        <v>1</v>
      </c>
    </row>
    <row r="184" spans="1:7" x14ac:dyDescent="0.35">
      <c r="A184" s="11">
        <v>18.2</v>
      </c>
      <c r="B184" s="4">
        <f t="shared" si="14"/>
        <v>0</v>
      </c>
      <c r="C184" s="4">
        <f t="shared" si="15"/>
        <v>1.2753315066968221E-3</v>
      </c>
      <c r="D184" s="4">
        <f t="shared" si="16"/>
        <v>0</v>
      </c>
      <c r="E184" s="15">
        <f t="shared" si="18"/>
        <v>0.30081795435727565</v>
      </c>
      <c r="F184" s="4">
        <f t="shared" si="19"/>
        <v>0.99972542184389857</v>
      </c>
      <c r="G184" s="4">
        <f t="shared" si="17"/>
        <v>1</v>
      </c>
    </row>
    <row r="185" spans="1:7" x14ac:dyDescent="0.35">
      <c r="A185" s="11">
        <v>18.3</v>
      </c>
      <c r="B185" s="4">
        <f t="shared" si="14"/>
        <v>0</v>
      </c>
      <c r="C185" s="4">
        <f t="shared" si="15"/>
        <v>1.1697902879093734E-3</v>
      </c>
      <c r="D185" s="4">
        <f t="shared" si="16"/>
        <v>0</v>
      </c>
      <c r="E185" s="15">
        <f t="shared" si="18"/>
        <v>0.28929379949956158</v>
      </c>
      <c r="F185" s="4">
        <f t="shared" si="19"/>
        <v>0.99975154491816054</v>
      </c>
      <c r="G185" s="4">
        <f t="shared" si="17"/>
        <v>1</v>
      </c>
    </row>
    <row r="186" spans="1:7" x14ac:dyDescent="0.35">
      <c r="A186" s="11">
        <v>18.399999999999999</v>
      </c>
      <c r="B186" s="4">
        <f t="shared" si="14"/>
        <v>0</v>
      </c>
      <c r="C186" s="4">
        <f t="shared" si="15"/>
        <v>1.0739657558160652E-3</v>
      </c>
      <c r="D186" s="4">
        <f t="shared" si="16"/>
        <v>0</v>
      </c>
      <c r="E186" s="15">
        <f t="shared" si="18"/>
        <v>0.2780373004531943</v>
      </c>
      <c r="F186" s="4">
        <f t="shared" si="19"/>
        <v>0.99977518322976666</v>
      </c>
      <c r="G186" s="4">
        <f t="shared" si="17"/>
        <v>1</v>
      </c>
    </row>
    <row r="187" spans="1:7" x14ac:dyDescent="0.35">
      <c r="A187" s="11">
        <v>18.5</v>
      </c>
      <c r="B187" s="4">
        <f t="shared" si="14"/>
        <v>0</v>
      </c>
      <c r="C187" s="4">
        <f t="shared" si="15"/>
        <v>9.8687530639816889E-4</v>
      </c>
      <c r="D187" s="4">
        <f t="shared" si="16"/>
        <v>0</v>
      </c>
      <c r="E187" s="15">
        <f t="shared" si="18"/>
        <v>0.26705183522634335</v>
      </c>
      <c r="F187" s="4">
        <f t="shared" si="19"/>
        <v>0.9997965730219448</v>
      </c>
      <c r="G187" s="4">
        <f t="shared" si="17"/>
        <v>1</v>
      </c>
    </row>
    <row r="188" spans="1:7" x14ac:dyDescent="0.35">
      <c r="A188" s="11">
        <v>18.600000000000001</v>
      </c>
      <c r="B188" s="4">
        <f t="shared" si="14"/>
        <v>0</v>
      </c>
      <c r="C188" s="4">
        <f t="shared" si="15"/>
        <v>9.0764433709945662E-4</v>
      </c>
      <c r="D188" s="4">
        <f t="shared" si="16"/>
        <v>0</v>
      </c>
      <c r="E188" s="15">
        <f t="shared" si="18"/>
        <v>0.25634015141507349</v>
      </c>
      <c r="F188" s="4">
        <f t="shared" si="19"/>
        <v>0.99981592809503661</v>
      </c>
      <c r="G188" s="4">
        <f t="shared" si="17"/>
        <v>1</v>
      </c>
    </row>
    <row r="189" spans="1:7" x14ac:dyDescent="0.35">
      <c r="A189" s="11">
        <v>18.7</v>
      </c>
      <c r="B189" s="4">
        <f t="shared" si="14"/>
        <v>0</v>
      </c>
      <c r="C189" s="4">
        <f t="shared" si="15"/>
        <v>8.3549345984374075E-4</v>
      </c>
      <c r="D189" s="4">
        <f t="shared" si="16"/>
        <v>0</v>
      </c>
      <c r="E189" s="15">
        <f t="shared" si="18"/>
        <v>0.24590438437706771</v>
      </c>
      <c r="F189" s="4">
        <f t="shared" si="19"/>
        <v>0.99983344193522272</v>
      </c>
      <c r="G189" s="4">
        <f t="shared" si="17"/>
        <v>1</v>
      </c>
    </row>
    <row r="190" spans="1:7" x14ac:dyDescent="0.35">
      <c r="A190" s="11">
        <v>18.8</v>
      </c>
      <c r="B190" s="4">
        <f t="shared" si="14"/>
        <v>0</v>
      </c>
      <c r="C190" s="4">
        <f t="shared" si="15"/>
        <v>7.6972733195251029E-4</v>
      </c>
      <c r="D190" s="4">
        <f t="shared" si="16"/>
        <v>0</v>
      </c>
      <c r="E190" s="15">
        <f t="shared" si="18"/>
        <v>0.23574607655586347</v>
      </c>
      <c r="F190" s="4">
        <f t="shared" si="19"/>
        <v>0.99984928964194031</v>
      </c>
      <c r="G190" s="4">
        <f t="shared" si="17"/>
        <v>1</v>
      </c>
    </row>
    <row r="191" spans="1:7" x14ac:dyDescent="0.35">
      <c r="A191" s="11">
        <v>18.899999999999999</v>
      </c>
      <c r="B191" s="4">
        <f t="shared" si="14"/>
        <v>0</v>
      </c>
      <c r="C191" s="4">
        <f t="shared" si="15"/>
        <v>7.0972488777469275E-4</v>
      </c>
      <c r="D191" s="4">
        <f t="shared" si="16"/>
        <v>0</v>
      </c>
      <c r="E191" s="15">
        <f t="shared" si="18"/>
        <v>0.22586619783851461</v>
      </c>
      <c r="F191" s="4">
        <f t="shared" si="19"/>
        <v>0.99986362967292042</v>
      </c>
      <c r="G191" s="4">
        <f t="shared" si="17"/>
        <v>1</v>
      </c>
    </row>
    <row r="192" spans="1:7" x14ac:dyDescent="0.35">
      <c r="A192" s="11">
        <v>19</v>
      </c>
      <c r="B192" s="4">
        <f t="shared" si="14"/>
        <v>0</v>
      </c>
      <c r="C192" s="4">
        <f t="shared" si="15"/>
        <v>6.5493078456103004E-4</v>
      </c>
      <c r="D192" s="4">
        <f t="shared" si="16"/>
        <v>0</v>
      </c>
      <c r="E192" s="15">
        <f t="shared" si="18"/>
        <v>0.21626516682988731</v>
      </c>
      <c r="F192" s="4">
        <f t="shared" si="19"/>
        <v>0.99987660542401369</v>
      </c>
      <c r="G192" s="4">
        <f t="shared" si="17"/>
        <v>1</v>
      </c>
    </row>
    <row r="193" spans="1:7" x14ac:dyDescent="0.35">
      <c r="A193" s="11">
        <v>19.100000000000001</v>
      </c>
      <c r="B193" s="4">
        <f t="shared" si="14"/>
        <v>0</v>
      </c>
      <c r="C193" s="4">
        <f t="shared" si="15"/>
        <v>6.0484790228903086E-4</v>
      </c>
      <c r="D193" s="4">
        <f t="shared" si="16"/>
        <v>0</v>
      </c>
      <c r="E193" s="15">
        <f t="shared" si="18"/>
        <v>0.20694287292767749</v>
      </c>
      <c r="F193" s="4">
        <f t="shared" si="19"/>
        <v>0.99988834665937043</v>
      </c>
      <c r="G193" s="4">
        <f t="shared" si="17"/>
        <v>1</v>
      </c>
    </row>
    <row r="194" spans="1:7" x14ac:dyDescent="0.35">
      <c r="A194" s="11">
        <v>19.2</v>
      </c>
      <c r="B194" s="4">
        <f t="shared" ref="B194:B202" si="20">IF(AND((A194&gt;=$J$3),(A194&lt;=$J$4)),1,IF(AND((A194&gt;$J$2),(A194&lt;$J$3)),((A194-$J$2)/($J$3-$J$2)),IF(AND((A194&gt;$J$4),(A194&lt;$J$5)),((A194-$J$5)/($J$4-$J$5)),0)))</f>
        <v>0</v>
      </c>
      <c r="C194" s="4">
        <f t="shared" ref="C194:C202" si="21">1/(1+ABS((A194-$J$10)/$J$8)^(2*$J$9))</f>
        <v>5.590307594696822E-4</v>
      </c>
      <c r="D194" s="4">
        <f t="shared" ref="D194:D202" si="22">IF(OR((A194&lt;=$J$13),(A194&gt;=$J$15)),0,IF(A194=$J$14,1,IF(AND((A194&gt;$J$13),(A194&lt;$J$14)),((A194-$J$13)/($J$14-$J$13)),((A194-$J$15)/($J$14-$J$15)))))</f>
        <v>0</v>
      </c>
      <c r="E194" s="15">
        <f t="shared" si="18"/>
        <v>0.19789869908361474</v>
      </c>
      <c r="F194" s="4">
        <f t="shared" si="19"/>
        <v>0.99989897080609225</v>
      </c>
      <c r="G194" s="4">
        <f t="shared" ref="G194:G202" si="23">IF(A194&lt;=$J$26,0,IF(AND(A194&gt;=$J$26,A194&lt;=$J$28),2*(((A194-$J$26)/($J$27-$J$26))^2),IF(AND(A194&gt;=$J$28,A194&lt;=$J$27),1-2*((($J$27-A194)/($J$27-$J$26))^2),1)))</f>
        <v>1</v>
      </c>
    </row>
    <row r="195" spans="1:7" x14ac:dyDescent="0.35">
      <c r="A195" s="11">
        <v>19.3</v>
      </c>
      <c r="B195" s="4">
        <f t="shared" si="20"/>
        <v>0</v>
      </c>
      <c r="C195" s="4">
        <f t="shared" si="21"/>
        <v>5.1707972603302909E-4</v>
      </c>
      <c r="D195" s="4">
        <f t="shared" si="22"/>
        <v>0</v>
      </c>
      <c r="E195" s="15">
        <f t="shared" ref="E195:E202" si="24">EXP(-(((A195-$J$18)^2)/(2*$J$19^2)))</f>
        <v>0.18913154513822547</v>
      </c>
      <c r="F195" s="4">
        <f t="shared" ref="F195:F202" si="25">1/(1+EXP(-$J$22*(A195-$J$23)))</f>
        <v>0.9999085841261478</v>
      </c>
      <c r="G195" s="4">
        <f t="shared" si="23"/>
        <v>1</v>
      </c>
    </row>
    <row r="196" spans="1:7" x14ac:dyDescent="0.35">
      <c r="A196" s="11">
        <v>19.399999999999999</v>
      </c>
      <c r="B196" s="4">
        <f t="shared" si="20"/>
        <v>0</v>
      </c>
      <c r="C196" s="4">
        <f t="shared" si="21"/>
        <v>4.7863593069161122E-4</v>
      </c>
      <c r="D196" s="4">
        <f t="shared" si="22"/>
        <v>0</v>
      </c>
      <c r="E196" s="15">
        <f t="shared" si="24"/>
        <v>0.18063985161889409</v>
      </c>
      <c r="F196" s="4">
        <f t="shared" si="25"/>
        <v>0.99991728277714842</v>
      </c>
      <c r="G196" s="4">
        <f t="shared" si="23"/>
        <v>1</v>
      </c>
    </row>
    <row r="197" spans="1:7" x14ac:dyDescent="0.35">
      <c r="A197" s="11">
        <v>19.5</v>
      </c>
      <c r="B197" s="4">
        <f t="shared" si="20"/>
        <v>0</v>
      </c>
      <c r="C197" s="4">
        <f t="shared" si="21"/>
        <v>4.4337677413629456E-4</v>
      </c>
      <c r="D197" s="4">
        <f t="shared" si="22"/>
        <v>0</v>
      </c>
      <c r="E197" s="15">
        <f t="shared" si="24"/>
        <v>0.17242162389375282</v>
      </c>
      <c r="F197" s="4">
        <f t="shared" si="25"/>
        <v>0.99992515377248947</v>
      </c>
      <c r="G197" s="4">
        <f t="shared" si="23"/>
        <v>1</v>
      </c>
    </row>
    <row r="198" spans="1:7" x14ac:dyDescent="0.35">
      <c r="A198" s="11">
        <v>19.600000000000001</v>
      </c>
      <c r="B198" s="4">
        <f t="shared" si="20"/>
        <v>0</v>
      </c>
      <c r="C198" s="4">
        <f t="shared" si="21"/>
        <v>4.1101197138081365E-4</v>
      </c>
      <c r="D198" s="4">
        <f t="shared" si="22"/>
        <v>0</v>
      </c>
      <c r="E198" s="15">
        <f t="shared" si="24"/>
        <v>0.16447445657715479</v>
      </c>
      <c r="F198" s="4">
        <f t="shared" si="25"/>
        <v>0.99993227585038036</v>
      </c>
      <c r="G198" s="4">
        <f t="shared" si="23"/>
        <v>1</v>
      </c>
    </row>
    <row r="199" spans="1:7" x14ac:dyDescent="0.35">
      <c r="A199" s="11">
        <v>19.7</v>
      </c>
      <c r="B199" s="4">
        <f t="shared" si="20"/>
        <v>0</v>
      </c>
      <c r="C199" s="4">
        <f t="shared" si="21"/>
        <v>3.8128005683647022E-4</v>
      </c>
      <c r="D199" s="4">
        <f t="shared" si="22"/>
        <v>0</v>
      </c>
      <c r="E199" s="15">
        <f t="shared" si="24"/>
        <v>0.15679555808603976</v>
      </c>
      <c r="F199" s="4">
        <f t="shared" si="25"/>
        <v>0.99993872026038333</v>
      </c>
      <c r="G199" s="4">
        <f t="shared" si="23"/>
        <v>1</v>
      </c>
    </row>
    <row r="200" spans="1:7" x14ac:dyDescent="0.35">
      <c r="A200" s="11">
        <v>19.8</v>
      </c>
      <c r="B200" s="4">
        <f t="shared" si="20"/>
        <v>0</v>
      </c>
      <c r="C200" s="4">
        <f t="shared" si="21"/>
        <v>3.5394529451870216E-4</v>
      </c>
      <c r="D200" s="4">
        <f t="shared" si="22"/>
        <v>0</v>
      </c>
      <c r="E200" s="15">
        <f t="shared" si="24"/>
        <v>0.14938177525041799</v>
      </c>
      <c r="F200" s="4">
        <f t="shared" si="25"/>
        <v>0.99994455147527717</v>
      </c>
      <c r="G200" s="4">
        <f t="shared" si="23"/>
        <v>1</v>
      </c>
    </row>
    <row r="201" spans="1:7" x14ac:dyDescent="0.35">
      <c r="A201" s="11">
        <v>19.899999999999999</v>
      </c>
      <c r="B201" s="4">
        <f t="shared" si="20"/>
        <v>0</v>
      </c>
      <c r="C201" s="4">
        <f t="shared" si="21"/>
        <v>3.2879494337512198E-4</v>
      </c>
      <c r="D201" s="4">
        <f t="shared" si="22"/>
        <v>0</v>
      </c>
      <c r="E201" s="15">
        <f t="shared" si="24"/>
        <v>0.14222961788539545</v>
      </c>
      <c r="F201" s="4">
        <f t="shared" si="25"/>
        <v>0.99994982783531616</v>
      </c>
      <c r="G201" s="4">
        <f t="shared" si="23"/>
        <v>1</v>
      </c>
    </row>
    <row r="202" spans="1:7" x14ac:dyDescent="0.35">
      <c r="A202" s="11">
        <v>20</v>
      </c>
      <c r="B202" s="4">
        <f t="shared" si="20"/>
        <v>0</v>
      </c>
      <c r="C202" s="4">
        <f t="shared" si="21"/>
        <v>3.0563683426034454E-4</v>
      </c>
      <c r="D202" s="4">
        <f t="shared" si="22"/>
        <v>0</v>
      </c>
      <c r="E202" s="15">
        <f t="shared" si="24"/>
        <v>0.1353352832366127</v>
      </c>
      <c r="F202" s="4">
        <f t="shared" si="25"/>
        <v>0.99995460213129761</v>
      </c>
      <c r="G202" s="4">
        <f t="shared" si="23"/>
        <v>1</v>
      </c>
    </row>
  </sheetData>
  <mergeCells count="11">
    <mergeCell ref="I12:J12"/>
    <mergeCell ref="I1:J1"/>
    <mergeCell ref="L1:M1"/>
    <mergeCell ref="L5:M5"/>
    <mergeCell ref="I7:J7"/>
    <mergeCell ref="L11:M11"/>
    <mergeCell ref="L15:M15"/>
    <mergeCell ref="I17:J17"/>
    <mergeCell ref="I21:J21"/>
    <mergeCell ref="I25:J25"/>
    <mergeCell ref="L21:M21"/>
  </mergeCells>
  <pageMargins left="0.7" right="0.7" top="0.75" bottom="0.75" header="0.3" footer="0.3"/>
  <pageSetup paperSize="9" orientation="portrait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202"/>
  <sheetViews>
    <sheetView zoomScale="70" workbookViewId="0">
      <selection activeCell="H31" sqref="H31"/>
    </sheetView>
  </sheetViews>
  <sheetFormatPr defaultRowHeight="14.5" x14ac:dyDescent="0.35"/>
  <cols>
    <col min="1" max="1" width="10.453125" bestFit="1" customWidth="1"/>
    <col min="2" max="2" width="12.81640625" customWidth="1"/>
    <col min="3" max="3" width="10" customWidth="1"/>
    <col min="4" max="4" width="13.453125" customWidth="1"/>
    <col min="5" max="5" width="10.1796875" customWidth="1"/>
    <col min="7" max="8" width="14.81640625" customWidth="1"/>
    <col min="9" max="11" width="10.1796875" customWidth="1"/>
    <col min="13" max="19" width="8.81640625" customWidth="1"/>
  </cols>
  <sheetData>
    <row r="1" spans="1:11" x14ac:dyDescent="0.35">
      <c r="A1" s="1" t="s">
        <v>0</v>
      </c>
      <c r="B1" s="3" t="s">
        <v>159</v>
      </c>
      <c r="C1" s="1" t="s">
        <v>160</v>
      </c>
      <c r="D1" s="3" t="s">
        <v>136</v>
      </c>
      <c r="E1" s="3" t="s">
        <v>137</v>
      </c>
      <c r="G1" s="166" t="s">
        <v>163</v>
      </c>
      <c r="H1" s="167"/>
      <c r="J1" s="153" t="s">
        <v>164</v>
      </c>
      <c r="K1" s="153"/>
    </row>
    <row r="2" spans="1:11" x14ac:dyDescent="0.35">
      <c r="A2" s="11">
        <v>0</v>
      </c>
      <c r="B2" s="4">
        <f t="shared" ref="B2:B65" si="0">IF(AND((A2&gt;=$H$3),(A2&lt;=$H$4)),1,IF(AND((A2&gt;$H$2),(A2&lt;$H$3)),((A2-$H$2)/($H$3-$H$2)),IF(AND((A2&gt;$H$4),(A2&lt;$H$5)),((A2-$H$5)/($H$4-$H$5)),0)))</f>
        <v>0</v>
      </c>
      <c r="C2" s="4">
        <f t="shared" ref="C2:C65" si="1">1/(1+ABS((A2-$H$10)/$H$8)^(2*$H$9))</f>
        <v>1.5201245436999506E-3</v>
      </c>
      <c r="D2" s="4">
        <f t="shared" ref="D2:D65" si="2">IF(OR((A2&lt;=$H$13),(A2&gt;=$H$15)),0,IF(A2=$H$14,1,IF(AND((A2&gt;$H$13),(A2&lt;$H$14)),((A2-$H$13)/($H$14-$H$13)),((A2-$H$15)/($H$14-$H$15)))))</f>
        <v>0</v>
      </c>
      <c r="E2" s="4">
        <f t="shared" ref="E2:E65" si="3">EXP(-(((A2-$H$18)^2)/(2*$H$19^2)))</f>
        <v>1.1108996538242306E-2</v>
      </c>
      <c r="G2" s="4" t="s">
        <v>9</v>
      </c>
      <c r="H2" s="4">
        <v>2</v>
      </c>
      <c r="J2" s="11" t="s">
        <v>0</v>
      </c>
      <c r="K2" s="11">
        <v>5</v>
      </c>
    </row>
    <row r="3" spans="1:11" x14ac:dyDescent="0.35">
      <c r="A3" s="11">
        <v>0.1</v>
      </c>
      <c r="B3" s="4">
        <f t="shared" si="0"/>
        <v>0</v>
      </c>
      <c r="C3" s="4">
        <f t="shared" si="1"/>
        <v>1.6620246812600523E-3</v>
      </c>
      <c r="D3" s="4">
        <f t="shared" si="2"/>
        <v>0</v>
      </c>
      <c r="E3" s="4">
        <f t="shared" si="3"/>
        <v>1.19704699443895E-2</v>
      </c>
      <c r="G3" s="4" t="s">
        <v>10</v>
      </c>
      <c r="H3" s="4">
        <v>9</v>
      </c>
      <c r="J3" s="11" t="s">
        <v>176</v>
      </c>
      <c r="K3" s="11">
        <v>6</v>
      </c>
    </row>
    <row r="4" spans="1:11" x14ac:dyDescent="0.35">
      <c r="A4" s="11">
        <v>0.2</v>
      </c>
      <c r="B4" s="4">
        <f t="shared" si="0"/>
        <v>0</v>
      </c>
      <c r="C4" s="4">
        <f t="shared" si="1"/>
        <v>1.8189797372572293E-3</v>
      </c>
      <c r="D4" s="4">
        <f t="shared" si="2"/>
        <v>0</v>
      </c>
      <c r="E4" s="4">
        <f t="shared" si="3"/>
        <v>1.2890689144001471E-2</v>
      </c>
      <c r="G4" s="4" t="s">
        <v>11</v>
      </c>
      <c r="H4" s="4">
        <v>12</v>
      </c>
      <c r="J4" s="12" t="s">
        <v>177</v>
      </c>
      <c r="K4" s="12">
        <v>0.2</v>
      </c>
    </row>
    <row r="5" spans="1:11" x14ac:dyDescent="0.35">
      <c r="A5" s="11">
        <v>0.3</v>
      </c>
      <c r="B5" s="4">
        <f t="shared" si="0"/>
        <v>0</v>
      </c>
      <c r="C5" s="4">
        <f t="shared" si="1"/>
        <v>1.9927810851812066E-3</v>
      </c>
      <c r="D5" s="4">
        <f t="shared" si="2"/>
        <v>0</v>
      </c>
      <c r="E5" s="4">
        <f t="shared" si="3"/>
        <v>1.3872976053607142E-2</v>
      </c>
      <c r="G5" s="4" t="s">
        <v>13</v>
      </c>
      <c r="H5" s="4">
        <v>17</v>
      </c>
      <c r="J5" s="12" t="s">
        <v>178</v>
      </c>
      <c r="K5" s="12">
        <v>0.3</v>
      </c>
    </row>
    <row r="6" spans="1:11" x14ac:dyDescent="0.35">
      <c r="A6" s="11">
        <v>0.4</v>
      </c>
      <c r="B6" s="4">
        <f t="shared" si="0"/>
        <v>0</v>
      </c>
      <c r="C6" s="4">
        <f t="shared" si="1"/>
        <v>2.1854564183540026E-3</v>
      </c>
      <c r="D6" s="4">
        <f t="shared" si="2"/>
        <v>0</v>
      </c>
      <c r="E6" s="4">
        <f t="shared" si="3"/>
        <v>1.4920786069067842E-2</v>
      </c>
      <c r="J6" s="12" t="s">
        <v>179</v>
      </c>
      <c r="K6" s="12">
        <v>0.1</v>
      </c>
    </row>
    <row r="7" spans="1:11" x14ac:dyDescent="0.35">
      <c r="A7" s="11">
        <v>0.5</v>
      </c>
      <c r="B7" s="4">
        <f t="shared" si="0"/>
        <v>0</v>
      </c>
      <c r="C7" s="4">
        <f t="shared" si="1"/>
        <v>2.3993039467033422E-3</v>
      </c>
      <c r="D7" s="4">
        <f t="shared" si="2"/>
        <v>0</v>
      </c>
      <c r="E7" s="4">
        <f t="shared" si="3"/>
        <v>1.6037709275350549E-2</v>
      </c>
      <c r="G7" s="166" t="s">
        <v>168</v>
      </c>
      <c r="H7" s="167"/>
      <c r="J7" s="12" t="s">
        <v>180</v>
      </c>
      <c r="K7" s="12">
        <v>0.4</v>
      </c>
    </row>
    <row r="8" spans="1:11" x14ac:dyDescent="0.35">
      <c r="A8" s="11">
        <v>0.6</v>
      </c>
      <c r="B8" s="4">
        <f t="shared" si="0"/>
        <v>0</v>
      </c>
      <c r="C8" s="4">
        <f t="shared" si="1"/>
        <v>2.6369319635966147E-3</v>
      </c>
      <c r="D8" s="4">
        <f t="shared" si="2"/>
        <v>0</v>
      </c>
      <c r="E8" s="4">
        <f t="shared" si="3"/>
        <v>1.7227471311635108E-2</v>
      </c>
      <c r="G8" s="4" t="s">
        <v>9</v>
      </c>
      <c r="H8" s="4">
        <v>4</v>
      </c>
    </row>
    <row r="9" spans="1:11" x14ac:dyDescent="0.35">
      <c r="A9" s="11">
        <v>0.7</v>
      </c>
      <c r="B9" s="4">
        <f t="shared" si="0"/>
        <v>0</v>
      </c>
      <c r="C9" s="4">
        <f t="shared" si="1"/>
        <v>2.9013046870020273E-3</v>
      </c>
      <c r="D9" s="4">
        <f t="shared" si="2"/>
        <v>0</v>
      </c>
      <c r="E9" s="4">
        <f t="shared" si="3"/>
        <v>1.8493933862369062E-2</v>
      </c>
      <c r="G9" s="4" t="s">
        <v>10</v>
      </c>
      <c r="H9" s="4">
        <v>4</v>
      </c>
      <c r="J9" s="4" t="s">
        <v>167</v>
      </c>
      <c r="K9" s="4"/>
    </row>
    <row r="10" spans="1:11" x14ac:dyDescent="0.35">
      <c r="A10" s="11">
        <v>0.8</v>
      </c>
      <c r="B10" s="4">
        <f t="shared" si="0"/>
        <v>0</v>
      </c>
      <c r="C10" s="4">
        <f t="shared" si="1"/>
        <v>3.195795440096144E-3</v>
      </c>
      <c r="D10" s="4">
        <f t="shared" si="2"/>
        <v>0</v>
      </c>
      <c r="E10" s="4">
        <f t="shared" si="3"/>
        <v>1.9841094744370298E-2</v>
      </c>
      <c r="G10" s="4" t="s">
        <v>11</v>
      </c>
      <c r="H10" s="4">
        <v>9</v>
      </c>
      <c r="J10" s="12" t="s">
        <v>159</v>
      </c>
      <c r="K10" s="12">
        <f>IF(AND((K2&gt;=$H$3),(K2&lt;=$H$4)),1,IF(AND((K2&gt;$H$2),(K2&lt;$H$3)),((K2-$H$2)/($H$3-$H$2)),IF(AND((K2&gt;$H$4),(K2&lt;$H$5)),((K2-$H$5)/($H$4-$H$5)),0)))</f>
        <v>0.42857142857142855</v>
      </c>
    </row>
    <row r="11" spans="1:11" x14ac:dyDescent="0.35">
      <c r="A11" s="11">
        <v>0.9</v>
      </c>
      <c r="B11" s="4">
        <f t="shared" si="0"/>
        <v>0</v>
      </c>
      <c r="C11" s="4">
        <f t="shared" si="1"/>
        <v>3.5242484268647378E-3</v>
      </c>
      <c r="D11" s="4">
        <f t="shared" si="2"/>
        <v>0</v>
      </c>
      <c r="E11" s="4">
        <f t="shared" si="3"/>
        <v>2.1273087559681585E-2</v>
      </c>
      <c r="J11" s="12" t="s">
        <v>136</v>
      </c>
      <c r="K11" s="12">
        <f>IF(OR((K3&lt;=$H$13),(K3&gt;=$H$15)),0,IF(K3=$H$14,1,IF(AND((K3&gt;$H$13),(K3&lt;$H$14)),((K3-$H$13)/($H$14-$H$13)),((K3-$H$15)/($H$14-$H$15)))))</f>
        <v>0.66666666666666663</v>
      </c>
    </row>
    <row r="12" spans="1:11" x14ac:dyDescent="0.35">
      <c r="A12" s="11">
        <v>1</v>
      </c>
      <c r="B12" s="4">
        <f t="shared" si="0"/>
        <v>0</v>
      </c>
      <c r="C12" s="4">
        <f t="shared" si="1"/>
        <v>3.8910505836575876E-3</v>
      </c>
      <c r="D12" s="4">
        <f t="shared" si="2"/>
        <v>0</v>
      </c>
      <c r="E12" s="4">
        <f t="shared" si="3"/>
        <v>2.2794180883612344E-2</v>
      </c>
      <c r="G12" s="169" t="s">
        <v>170</v>
      </c>
      <c r="H12" s="170"/>
      <c r="J12" s="12" t="s">
        <v>160</v>
      </c>
      <c r="K12" s="12">
        <f>1/(1+ABS((K2-$H$10)/$H$8)^(2*$H$9))</f>
        <v>0.5</v>
      </c>
    </row>
    <row r="13" spans="1:11" x14ac:dyDescent="0.35">
      <c r="A13" s="11">
        <v>1.1000000000000001</v>
      </c>
      <c r="B13" s="4">
        <f t="shared" si="0"/>
        <v>0</v>
      </c>
      <c r="C13" s="4">
        <f t="shared" si="1"/>
        <v>4.3012152543698313E-3</v>
      </c>
      <c r="D13" s="4">
        <f t="shared" si="2"/>
        <v>0</v>
      </c>
      <c r="E13" s="4">
        <f t="shared" si="3"/>
        <v>2.4408776957271911E-2</v>
      </c>
      <c r="G13" s="4" t="s">
        <v>9</v>
      </c>
      <c r="H13" s="4">
        <v>4</v>
      </c>
      <c r="J13" s="12" t="s">
        <v>137</v>
      </c>
      <c r="K13" s="12">
        <f>EXP(-(((K3-$H$18)^2)/(2*$H$19^2)))</f>
        <v>0.32465246735834974</v>
      </c>
    </row>
    <row r="14" spans="1:11" x14ac:dyDescent="0.35">
      <c r="A14" s="11">
        <v>1.2</v>
      </c>
      <c r="B14" s="4">
        <f t="shared" si="0"/>
        <v>0</v>
      </c>
      <c r="C14" s="4">
        <f t="shared" si="1"/>
        <v>4.7604797522440697E-3</v>
      </c>
      <c r="D14" s="4">
        <f t="shared" si="2"/>
        <v>0</v>
      </c>
      <c r="E14" s="4">
        <f t="shared" si="3"/>
        <v>2.6121409853918223E-2</v>
      </c>
      <c r="G14" s="4" t="s">
        <v>10</v>
      </c>
      <c r="H14" s="4">
        <v>7</v>
      </c>
    </row>
    <row r="15" spans="1:11" x14ac:dyDescent="0.35">
      <c r="A15" s="11">
        <v>1.3</v>
      </c>
      <c r="B15" s="4">
        <f t="shared" si="0"/>
        <v>0</v>
      </c>
      <c r="C15" s="4">
        <f t="shared" si="1"/>
        <v>5.2754192435996812E-3</v>
      </c>
      <c r="D15" s="4">
        <f t="shared" si="2"/>
        <v>0</v>
      </c>
      <c r="E15" s="4">
        <f t="shared" si="3"/>
        <v>2.7936743088624476E-2</v>
      </c>
      <c r="G15" s="4" t="s">
        <v>11</v>
      </c>
      <c r="H15" s="4">
        <v>10</v>
      </c>
      <c r="J15" s="11" t="s">
        <v>169</v>
      </c>
      <c r="K15" s="11"/>
    </row>
    <row r="16" spans="1:11" x14ac:dyDescent="0.35">
      <c r="A16" s="11">
        <v>1.4</v>
      </c>
      <c r="B16" s="4">
        <f t="shared" si="0"/>
        <v>0</v>
      </c>
      <c r="C16" s="4">
        <f t="shared" si="1"/>
        <v>5.8535798275806536E-3</v>
      </c>
      <c r="D16" s="4">
        <f t="shared" si="2"/>
        <v>0</v>
      </c>
      <c r="E16" s="4">
        <f t="shared" si="3"/>
        <v>2.9859566641115533E-2</v>
      </c>
      <c r="J16" s="11" t="s">
        <v>147</v>
      </c>
      <c r="K16" s="11">
        <f>MIN(K10:K11)</f>
        <v>0.42857142857142855</v>
      </c>
    </row>
    <row r="17" spans="1:11" x14ac:dyDescent="0.35">
      <c r="A17" s="11">
        <v>1.5</v>
      </c>
      <c r="B17" s="4">
        <f t="shared" si="0"/>
        <v>0</v>
      </c>
      <c r="C17" s="4">
        <f t="shared" si="1"/>
        <v>6.5036342017956725E-3</v>
      </c>
      <c r="D17" s="4">
        <f t="shared" si="2"/>
        <v>0</v>
      </c>
      <c r="E17" s="4">
        <f t="shared" si="3"/>
        <v>3.1894793362157101E-2</v>
      </c>
      <c r="G17" s="166" t="s">
        <v>171</v>
      </c>
      <c r="H17" s="167"/>
      <c r="J17" s="11" t="s">
        <v>148</v>
      </c>
      <c r="K17" s="11">
        <f>MIN(K12:K13)</f>
        <v>0.32465246735834974</v>
      </c>
    </row>
    <row r="18" spans="1:11" x14ac:dyDescent="0.35">
      <c r="A18" s="11">
        <v>1.6</v>
      </c>
      <c r="B18" s="4">
        <f t="shared" si="0"/>
        <v>0</v>
      </c>
      <c r="C18" s="4">
        <f t="shared" si="1"/>
        <v>7.235563907879273E-3</v>
      </c>
      <c r="D18" s="4">
        <f t="shared" si="2"/>
        <v>0</v>
      </c>
      <c r="E18" s="4">
        <f t="shared" si="3"/>
        <v>3.4047454734599331E-2</v>
      </c>
      <c r="G18" s="4" t="s">
        <v>15</v>
      </c>
      <c r="H18" s="4">
        <v>12</v>
      </c>
    </row>
    <row r="19" spans="1:11" x14ac:dyDescent="0.35">
      <c r="A19" s="11">
        <v>1.7</v>
      </c>
      <c r="B19" s="4">
        <f t="shared" si="0"/>
        <v>0</v>
      </c>
      <c r="C19" s="4">
        <f t="shared" si="1"/>
        <v>8.0608728553292312E-3</v>
      </c>
      <c r="D19" s="4">
        <f t="shared" si="2"/>
        <v>0</v>
      </c>
      <c r="E19" s="4">
        <f t="shared" si="3"/>
        <v>3.6322695961098231E-2</v>
      </c>
      <c r="G19" s="4" t="s">
        <v>16</v>
      </c>
      <c r="H19" s="4">
        <v>4</v>
      </c>
      <c r="J19" s="15" t="s">
        <v>149</v>
      </c>
      <c r="K19" s="23"/>
    </row>
    <row r="20" spans="1:11" x14ac:dyDescent="0.35">
      <c r="A20" s="11">
        <v>1.8</v>
      </c>
      <c r="B20" s="4">
        <f t="shared" si="0"/>
        <v>0</v>
      </c>
      <c r="C20" s="4">
        <f t="shared" si="1"/>
        <v>8.9928376379164576E-3</v>
      </c>
      <c r="D20" s="4">
        <f t="shared" si="2"/>
        <v>0</v>
      </c>
      <c r="E20" s="4">
        <f t="shared" si="3"/>
        <v>3.8725770351664364E-2</v>
      </c>
      <c r="J20" s="12" t="s">
        <v>150</v>
      </c>
      <c r="K20" s="12">
        <v>20</v>
      </c>
    </row>
    <row r="21" spans="1:11" x14ac:dyDescent="0.35">
      <c r="A21" s="11">
        <v>1.9</v>
      </c>
      <c r="B21" s="4">
        <f t="shared" si="0"/>
        <v>0</v>
      </c>
      <c r="C21" s="4">
        <f t="shared" si="1"/>
        <v>1.0046801094269945E-2</v>
      </c>
      <c r="D21" s="4">
        <f t="shared" si="2"/>
        <v>0</v>
      </c>
      <c r="E21" s="4">
        <f t="shared" si="3"/>
        <v>4.1262032985531993E-2</v>
      </c>
      <c r="G21" s="50"/>
      <c r="H21" s="50"/>
      <c r="J21" s="12" t="s">
        <v>152</v>
      </c>
      <c r="K21" s="12">
        <v>0</v>
      </c>
    </row>
    <row r="22" spans="1:11" x14ac:dyDescent="0.35">
      <c r="A22" s="11">
        <v>2</v>
      </c>
      <c r="B22" s="4">
        <f t="shared" si="0"/>
        <v>0</v>
      </c>
      <c r="C22" s="4">
        <f t="shared" si="1"/>
        <v>1.1240516628798644E-2</v>
      </c>
      <c r="D22" s="4">
        <f t="shared" si="2"/>
        <v>0</v>
      </c>
      <c r="E22" s="4">
        <f t="shared" si="3"/>
        <v>4.393693362340742E-2</v>
      </c>
      <c r="G22" s="7"/>
      <c r="H22" s="7"/>
      <c r="J22" s="12" t="s">
        <v>153</v>
      </c>
      <c r="K22" s="12">
        <v>1</v>
      </c>
    </row>
    <row r="23" spans="1:11" x14ac:dyDescent="0.35">
      <c r="A23" s="11">
        <v>2.1</v>
      </c>
      <c r="B23" s="4">
        <f t="shared" si="0"/>
        <v>1.4285714285714299E-2</v>
      </c>
      <c r="C23" s="4">
        <f t="shared" si="1"/>
        <v>1.2594551999530714E-2</v>
      </c>
      <c r="D23" s="4">
        <f t="shared" si="2"/>
        <v>0</v>
      </c>
      <c r="E23" s="4">
        <f t="shared" si="3"/>
        <v>4.6756008847947915E-2</v>
      </c>
      <c r="G23" s="7"/>
      <c r="H23" s="7"/>
      <c r="J23" s="12" t="s">
        <v>154</v>
      </c>
      <c r="K23" s="12">
        <v>0</v>
      </c>
    </row>
    <row r="24" spans="1:11" x14ac:dyDescent="0.35">
      <c r="A24" s="11">
        <v>2.2000000000000002</v>
      </c>
      <c r="B24" s="4">
        <f t="shared" si="0"/>
        <v>2.8571428571428598E-2</v>
      </c>
      <c r="C24" s="4">
        <f t="shared" si="1"/>
        <v>1.4132762581791847E-2</v>
      </c>
      <c r="D24" s="4">
        <f t="shared" si="2"/>
        <v>0</v>
      </c>
      <c r="E24" s="4">
        <f t="shared" si="3"/>
        <v>4.9724873412349581E-2</v>
      </c>
    </row>
    <row r="25" spans="1:11" x14ac:dyDescent="0.35">
      <c r="A25" s="11">
        <v>2.2999999999999998</v>
      </c>
      <c r="B25" s="4">
        <f t="shared" si="0"/>
        <v>4.285714285714283E-2</v>
      </c>
      <c r="C25" s="4">
        <f t="shared" si="1"/>
        <v>1.5882845496498613E-2</v>
      </c>
      <c r="D25" s="4">
        <f t="shared" si="2"/>
        <v>0</v>
      </c>
      <c r="E25" s="4">
        <f t="shared" si="3"/>
        <v>5.2849210779185189E-2</v>
      </c>
      <c r="G25" s="50"/>
      <c r="H25" s="50"/>
      <c r="J25" s="171" t="s">
        <v>181</v>
      </c>
      <c r="K25" s="172"/>
    </row>
    <row r="26" spans="1:11" x14ac:dyDescent="0.35">
      <c r="A26" s="11">
        <v>2.4</v>
      </c>
      <c r="B26" s="4">
        <f t="shared" si="0"/>
        <v>5.7142857142857127E-2</v>
      </c>
      <c r="C26" s="4">
        <f t="shared" si="1"/>
        <v>1.7876987382551952E-2</v>
      </c>
      <c r="D26" s="4">
        <f t="shared" si="2"/>
        <v>0</v>
      </c>
      <c r="E26" s="4">
        <f t="shared" si="3"/>
        <v>5.6134762834133725E-2</v>
      </c>
      <c r="G26" s="7"/>
      <c r="H26" s="7"/>
      <c r="J26" s="12" t="s">
        <v>119</v>
      </c>
      <c r="K26" s="12">
        <f>K2*K4+K3*K5</f>
        <v>2.8</v>
      </c>
    </row>
    <row r="27" spans="1:11" x14ac:dyDescent="0.35">
      <c r="A27" s="11">
        <v>2.5</v>
      </c>
      <c r="B27" s="4">
        <f t="shared" si="0"/>
        <v>7.1428571428571425E-2</v>
      </c>
      <c r="C27" s="4">
        <f t="shared" si="1"/>
        <v>2.0152619878265499E-2</v>
      </c>
      <c r="D27" s="4">
        <f t="shared" si="2"/>
        <v>0</v>
      </c>
      <c r="E27" s="4">
        <f t="shared" si="3"/>
        <v>5.9587318761986086E-2</v>
      </c>
      <c r="G27" s="7"/>
      <c r="H27" s="7"/>
      <c r="J27" s="12" t="s">
        <v>120</v>
      </c>
      <c r="K27" s="12">
        <f>K2*K6+K3*K7</f>
        <v>2.9000000000000004</v>
      </c>
    </row>
    <row r="28" spans="1:11" x14ac:dyDescent="0.35">
      <c r="A28" s="11">
        <v>2.6</v>
      </c>
      <c r="B28" s="4">
        <f t="shared" si="0"/>
        <v>8.5714285714285729E-2</v>
      </c>
      <c r="C28" s="4">
        <f t="shared" si="1"/>
        <v>2.2753297866633299E-2</v>
      </c>
      <c r="D28" s="4">
        <f t="shared" si="2"/>
        <v>0</v>
      </c>
      <c r="E28" s="4">
        <f t="shared" si="3"/>
        <v>6.3212703075288826E-2</v>
      </c>
      <c r="G28" s="7"/>
      <c r="H28" s="7"/>
      <c r="J28" s="12" t="s">
        <v>174</v>
      </c>
      <c r="K28" s="12">
        <f>(K16*K26+K17*K27)/(K16+K17)</f>
        <v>2.8431017216942647</v>
      </c>
    </row>
    <row r="29" spans="1:11" x14ac:dyDescent="0.35">
      <c r="A29" s="11">
        <v>2.7</v>
      </c>
      <c r="B29" s="4">
        <f t="shared" si="0"/>
        <v>0.10000000000000002</v>
      </c>
      <c r="C29" s="4">
        <f t="shared" si="1"/>
        <v>2.5729715933966633E-2</v>
      </c>
      <c r="D29" s="4">
        <f t="shared" si="2"/>
        <v>0</v>
      </c>
      <c r="E29" s="4">
        <f t="shared" si="3"/>
        <v>6.7016762789207263E-2</v>
      </c>
    </row>
    <row r="30" spans="1:11" x14ac:dyDescent="0.35">
      <c r="A30" s="11">
        <v>2.8</v>
      </c>
      <c r="B30" s="4">
        <f t="shared" si="0"/>
        <v>0.11428571428571425</v>
      </c>
      <c r="C30" s="4">
        <f t="shared" si="1"/>
        <v>2.9140877833621948E-2</v>
      </c>
      <c r="D30" s="4">
        <f t="shared" si="2"/>
        <v>0</v>
      </c>
      <c r="E30" s="4">
        <f t="shared" si="3"/>
        <v>7.1005353739637012E-2</v>
      </c>
      <c r="J30" s="173"/>
      <c r="K30" s="173"/>
    </row>
    <row r="31" spans="1:11" x14ac:dyDescent="0.35">
      <c r="A31" s="11">
        <v>2.9</v>
      </c>
      <c r="B31" s="4">
        <f t="shared" si="0"/>
        <v>0.12857142857142856</v>
      </c>
      <c r="C31" s="4">
        <f t="shared" si="1"/>
        <v>3.3055431355195473E-2</v>
      </c>
      <c r="D31" s="4">
        <f t="shared" si="2"/>
        <v>0</v>
      </c>
      <c r="E31" s="4">
        <f t="shared" si="3"/>
        <v>7.5184326045271171E-2</v>
      </c>
    </row>
    <row r="32" spans="1:11" x14ac:dyDescent="0.35">
      <c r="A32" s="11">
        <v>3</v>
      </c>
      <c r="B32" s="4">
        <f t="shared" si="0"/>
        <v>0.14285714285714285</v>
      </c>
      <c r="C32" s="4">
        <f t="shared" si="1"/>
        <v>3.7553175883819859E-2</v>
      </c>
      <c r="D32" s="4">
        <f t="shared" si="2"/>
        <v>0</v>
      </c>
      <c r="E32" s="4">
        <f t="shared" si="3"/>
        <v>7.9559508718227687E-2</v>
      </c>
    </row>
    <row r="33" spans="1:5" x14ac:dyDescent="0.35">
      <c r="A33" s="11">
        <v>3.1</v>
      </c>
      <c r="B33" s="4">
        <f t="shared" si="0"/>
        <v>0.15714285714285717</v>
      </c>
      <c r="C33" s="4">
        <f t="shared" si="1"/>
        <v>4.2726740685403476E-2</v>
      </c>
      <c r="D33" s="4">
        <f t="shared" si="2"/>
        <v>0</v>
      </c>
      <c r="E33" s="4">
        <f t="shared" si="3"/>
        <v>8.4136693431947907E-2</v>
      </c>
    </row>
    <row r="34" spans="1:5" x14ac:dyDescent="0.35">
      <c r="A34" s="11">
        <v>3.2</v>
      </c>
      <c r="B34" s="4">
        <f t="shared" si="0"/>
        <v>0.17142857142857146</v>
      </c>
      <c r="C34" s="4">
        <f t="shared" si="1"/>
        <v>4.8683416619404903E-2</v>
      </c>
      <c r="D34" s="4">
        <f t="shared" si="2"/>
        <v>0</v>
      </c>
      <c r="E34" s="4">
        <f t="shared" si="3"/>
        <v>8.8921617459386301E-2</v>
      </c>
    </row>
    <row r="35" spans="1:5" x14ac:dyDescent="0.35">
      <c r="A35" s="11">
        <v>3.3</v>
      </c>
      <c r="B35" s="4">
        <f t="shared" si="0"/>
        <v>0.18571428571428569</v>
      </c>
      <c r="C35" s="4">
        <f t="shared" si="1"/>
        <v>5.5547099935786957E-2</v>
      </c>
      <c r="D35" s="4">
        <f t="shared" si="2"/>
        <v>0</v>
      </c>
      <c r="E35" s="4">
        <f t="shared" si="3"/>
        <v>9.3919945799004464E-2</v>
      </c>
    </row>
    <row r="36" spans="1:5" x14ac:dyDescent="0.35">
      <c r="A36" s="11">
        <v>3.4</v>
      </c>
      <c r="B36" s="4">
        <f t="shared" si="0"/>
        <v>0.19999999999999998</v>
      </c>
      <c r="C36" s="4">
        <f t="shared" si="1"/>
        <v>6.3460270662014331E-2</v>
      </c>
      <c r="D36" s="4">
        <f t="shared" si="2"/>
        <v>0</v>
      </c>
      <c r="E36" s="4">
        <f t="shared" si="3"/>
        <v>9.9137252510747384E-2</v>
      </c>
    </row>
    <row r="37" spans="1:5" x14ac:dyDescent="0.35">
      <c r="A37" s="11">
        <v>3.5</v>
      </c>
      <c r="B37" s="4">
        <f t="shared" si="0"/>
        <v>0.21428571428571427</v>
      </c>
      <c r="C37" s="4">
        <f t="shared" si="1"/>
        <v>7.2585875671336619E-2</v>
      </c>
      <c r="D37" s="4">
        <f t="shared" si="2"/>
        <v>0</v>
      </c>
      <c r="E37" s="4">
        <f t="shared" si="3"/>
        <v>0.10457900128900145</v>
      </c>
    </row>
    <row r="38" spans="1:5" x14ac:dyDescent="0.35">
      <c r="A38" s="11">
        <v>3.6</v>
      </c>
      <c r="B38" s="4">
        <f t="shared" si="0"/>
        <v>0.22857142857142859</v>
      </c>
      <c r="C38" s="4">
        <f t="shared" si="1"/>
        <v>8.3108913166121193E-2</v>
      </c>
      <c r="D38" s="4">
        <f t="shared" si="2"/>
        <v>0</v>
      </c>
      <c r="E38" s="4">
        <f t="shared" si="3"/>
        <v>0.11025052530448522</v>
      </c>
    </row>
    <row r="39" spans="1:5" x14ac:dyDescent="0.35">
      <c r="A39" s="11">
        <v>3.7</v>
      </c>
      <c r="B39" s="4">
        <f t="shared" si="0"/>
        <v>0.24285714285714288</v>
      </c>
      <c r="C39" s="4">
        <f t="shared" si="1"/>
        <v>9.5237416505198944E-2</v>
      </c>
      <c r="D39" s="4">
        <f t="shared" si="2"/>
        <v>0</v>
      </c>
      <c r="E39" s="4">
        <f t="shared" si="3"/>
        <v>0.11615700635209683</v>
      </c>
    </row>
    <row r="40" spans="1:5" x14ac:dyDescent="0.35">
      <c r="A40" s="11">
        <v>3.8</v>
      </c>
      <c r="B40" s="4">
        <f t="shared" si="0"/>
        <v>0.25714285714285712</v>
      </c>
      <c r="C40" s="4">
        <f t="shared" si="1"/>
        <v>0.1092024082044529</v>
      </c>
      <c r="D40" s="4">
        <f t="shared" si="2"/>
        <v>0</v>
      </c>
      <c r="E40" s="4">
        <f t="shared" si="3"/>
        <v>0.12230345334690061</v>
      </c>
    </row>
    <row r="41" spans="1:5" x14ac:dyDescent="0.35">
      <c r="A41" s="11">
        <v>3.9</v>
      </c>
      <c r="B41" s="4">
        <f t="shared" si="0"/>
        <v>0.27142857142857141</v>
      </c>
      <c r="C41" s="4">
        <f t="shared" si="1"/>
        <v>0.12525624107258221</v>
      </c>
      <c r="D41" s="4">
        <f t="shared" si="2"/>
        <v>0</v>
      </c>
      <c r="E41" s="4">
        <f t="shared" si="3"/>
        <v>0.12869468021566227</v>
      </c>
    </row>
    <row r="42" spans="1:5" x14ac:dyDescent="0.35">
      <c r="A42" s="11">
        <v>4</v>
      </c>
      <c r="B42" s="4">
        <f t="shared" si="0"/>
        <v>0.2857142857142857</v>
      </c>
      <c r="C42" s="4">
        <f t="shared" si="1"/>
        <v>0.14366857315728437</v>
      </c>
      <c r="D42" s="4">
        <f t="shared" si="2"/>
        <v>0</v>
      </c>
      <c r="E42" s="4">
        <f t="shared" si="3"/>
        <v>0.1353352832366127</v>
      </c>
    </row>
    <row r="43" spans="1:5" x14ac:dyDescent="0.35">
      <c r="A43" s="11">
        <v>4.0999999999999996</v>
      </c>
      <c r="B43" s="4">
        <f t="shared" si="0"/>
        <v>0.29999999999999993</v>
      </c>
      <c r="C43" s="4">
        <f t="shared" si="1"/>
        <v>0.16471906210910711</v>
      </c>
      <c r="D43" s="4">
        <f t="shared" si="2"/>
        <v>3.3333333333333215E-2</v>
      </c>
      <c r="E43" s="4">
        <f t="shared" si="3"/>
        <v>0.14222961788539534</v>
      </c>
    </row>
    <row r="44" spans="1:5" x14ac:dyDescent="0.35">
      <c r="A44" s="11">
        <v>4.2</v>
      </c>
      <c r="B44" s="4">
        <f t="shared" si="0"/>
        <v>0.31428571428571433</v>
      </c>
      <c r="C44" s="4">
        <f t="shared" si="1"/>
        <v>0.18868576170600429</v>
      </c>
      <c r="D44" s="4">
        <f t="shared" si="2"/>
        <v>6.6666666666666721E-2</v>
      </c>
      <c r="E44" s="4">
        <f t="shared" si="3"/>
        <v>0.14938177525041804</v>
      </c>
    </row>
    <row r="45" spans="1:5" x14ac:dyDescent="0.35">
      <c r="A45" s="11">
        <v>4.3</v>
      </c>
      <c r="B45" s="4">
        <f t="shared" si="0"/>
        <v>0.32857142857142857</v>
      </c>
      <c r="C45" s="4">
        <f t="shared" si="1"/>
        <v>0.21582823848485008</v>
      </c>
      <c r="D45" s="4">
        <f t="shared" si="2"/>
        <v>9.9999999999999936E-2</v>
      </c>
      <c r="E45" s="4">
        <f t="shared" si="3"/>
        <v>0.15679555808603968</v>
      </c>
    </row>
    <row r="46" spans="1:5" x14ac:dyDescent="0.35">
      <c r="A46" s="11">
        <v>4.4000000000000004</v>
      </c>
      <c r="B46" s="4">
        <f t="shared" si="0"/>
        <v>0.34285714285714292</v>
      </c>
      <c r="C46" s="4">
        <f t="shared" si="1"/>
        <v>0.24636471236194643</v>
      </c>
      <c r="D46" s="4">
        <f t="shared" si="2"/>
        <v>0.13333333333333344</v>
      </c>
      <c r="E46" s="4">
        <f t="shared" si="3"/>
        <v>0.1644744565771549</v>
      </c>
    </row>
    <row r="47" spans="1:5" x14ac:dyDescent="0.35">
      <c r="A47" s="11">
        <v>4.5</v>
      </c>
      <c r="B47" s="4">
        <f t="shared" si="0"/>
        <v>0.35714285714285715</v>
      </c>
      <c r="C47" s="4">
        <f t="shared" si="1"/>
        <v>0.28044319450256172</v>
      </c>
      <c r="D47" s="4">
        <f t="shared" si="2"/>
        <v>0.16666666666666666</v>
      </c>
      <c r="E47" s="4">
        <f t="shared" si="3"/>
        <v>0.17242162389375282</v>
      </c>
    </row>
    <row r="48" spans="1:5" x14ac:dyDescent="0.35">
      <c r="A48" s="11">
        <v>4.5999999999999996</v>
      </c>
      <c r="B48" s="4">
        <f t="shared" si="0"/>
        <v>0.37142857142857139</v>
      </c>
      <c r="C48" s="4">
        <f t="shared" si="1"/>
        <v>0.31810776168273724</v>
      </c>
      <c r="D48" s="4">
        <f t="shared" si="2"/>
        <v>0.19999999999999987</v>
      </c>
      <c r="E48" s="4">
        <f t="shared" si="3"/>
        <v>0.18063985161889395</v>
      </c>
    </row>
    <row r="49" spans="1:5" x14ac:dyDescent="0.35">
      <c r="A49" s="11">
        <v>4.7</v>
      </c>
      <c r="B49" s="4">
        <f t="shared" si="0"/>
        <v>0.38571428571428573</v>
      </c>
      <c r="C49" s="4">
        <f t="shared" si="1"/>
        <v>0.35926278658182265</v>
      </c>
      <c r="D49" s="4">
        <f t="shared" si="2"/>
        <v>0.23333333333333339</v>
      </c>
      <c r="E49" s="4">
        <f t="shared" si="3"/>
        <v>0.18913154513822555</v>
      </c>
    </row>
    <row r="50" spans="1:5" x14ac:dyDescent="0.35">
      <c r="A50" s="11">
        <v>4.8</v>
      </c>
      <c r="B50" s="4">
        <f t="shared" si="0"/>
        <v>0.39999999999999997</v>
      </c>
      <c r="C50" s="4">
        <f t="shared" si="1"/>
        <v>0.40363995344779363</v>
      </c>
      <c r="D50" s="4">
        <f t="shared" si="2"/>
        <v>0.26666666666666661</v>
      </c>
      <c r="E50" s="4">
        <f t="shared" si="3"/>
        <v>0.19789869908361465</v>
      </c>
    </row>
    <row r="51" spans="1:5" x14ac:dyDescent="0.35">
      <c r="A51" s="11">
        <v>4.9000000000000004</v>
      </c>
      <c r="B51" s="4">
        <f t="shared" si="0"/>
        <v>0.41428571428571431</v>
      </c>
      <c r="C51" s="4">
        <f t="shared" si="1"/>
        <v>0.45077474480513263</v>
      </c>
      <c r="D51" s="4">
        <f t="shared" si="2"/>
        <v>0.3000000000000001</v>
      </c>
      <c r="E51" s="4">
        <f t="shared" si="3"/>
        <v>0.20694287292767763</v>
      </c>
    </row>
    <row r="52" spans="1:5" x14ac:dyDescent="0.35">
      <c r="A52" s="11">
        <v>5</v>
      </c>
      <c r="B52" s="4">
        <f t="shared" si="0"/>
        <v>0.42857142857142855</v>
      </c>
      <c r="C52" s="4">
        <f t="shared" si="1"/>
        <v>0.5</v>
      </c>
      <c r="D52" s="4">
        <f t="shared" si="2"/>
        <v>0.33333333333333331</v>
      </c>
      <c r="E52" s="4">
        <f t="shared" si="3"/>
        <v>0.21626516682988731</v>
      </c>
    </row>
    <row r="53" spans="1:5" x14ac:dyDescent="0.35">
      <c r="A53" s="11">
        <v>5.0999999999999996</v>
      </c>
      <c r="B53" s="4">
        <f t="shared" si="0"/>
        <v>0.44285714285714278</v>
      </c>
      <c r="C53" s="4">
        <f t="shared" si="1"/>
        <v>0.55046321919481722</v>
      </c>
      <c r="D53" s="4">
        <f t="shared" si="2"/>
        <v>0.36666666666666653</v>
      </c>
      <c r="E53" s="4">
        <f t="shared" si="3"/>
        <v>0.22586619783851442</v>
      </c>
    </row>
    <row r="54" spans="1:5" x14ac:dyDescent="0.35">
      <c r="A54" s="11">
        <v>5.2</v>
      </c>
      <c r="B54" s="4">
        <f t="shared" si="0"/>
        <v>0.45714285714285718</v>
      </c>
      <c r="C54" s="4">
        <f t="shared" si="1"/>
        <v>0.60117092539560368</v>
      </c>
      <c r="D54" s="4">
        <f t="shared" si="2"/>
        <v>0.40000000000000008</v>
      </c>
      <c r="E54" s="4">
        <f t="shared" si="3"/>
        <v>0.23574607655586358</v>
      </c>
    </row>
    <row r="55" spans="1:5" x14ac:dyDescent="0.35">
      <c r="A55" s="11">
        <v>5.3</v>
      </c>
      <c r="B55" s="4">
        <f t="shared" si="0"/>
        <v>0.47142857142857142</v>
      </c>
      <c r="C55" s="4">
        <f t="shared" si="1"/>
        <v>0.65105784531108601</v>
      </c>
      <c r="D55" s="4">
        <f t="shared" si="2"/>
        <v>0.43333333333333329</v>
      </c>
      <c r="E55" s="4">
        <f t="shared" si="3"/>
        <v>0.24590438437706766</v>
      </c>
    </row>
    <row r="56" spans="1:5" x14ac:dyDescent="0.35">
      <c r="A56" s="11">
        <v>5.4</v>
      </c>
      <c r="B56" s="4">
        <f t="shared" si="0"/>
        <v>0.48571428571428577</v>
      </c>
      <c r="C56" s="4">
        <f t="shared" si="1"/>
        <v>0.69907229820388561</v>
      </c>
      <c r="D56" s="4">
        <f t="shared" si="2"/>
        <v>0.46666666666666679</v>
      </c>
      <c r="E56" s="4">
        <f t="shared" si="3"/>
        <v>0.25634015141507366</v>
      </c>
    </row>
    <row r="57" spans="1:5" x14ac:dyDescent="0.35">
      <c r="A57" s="11">
        <v>5.5</v>
      </c>
      <c r="B57" s="4">
        <f t="shared" si="0"/>
        <v>0.5</v>
      </c>
      <c r="C57" s="4">
        <f t="shared" si="1"/>
        <v>0.74426418895877866</v>
      </c>
      <c r="D57" s="4">
        <f t="shared" si="2"/>
        <v>0.5</v>
      </c>
      <c r="E57" s="4">
        <f t="shared" si="3"/>
        <v>0.26705183522634335</v>
      </c>
    </row>
    <row r="58" spans="1:5" x14ac:dyDescent="0.35">
      <c r="A58" s="11">
        <v>5.6</v>
      </c>
      <c r="B58" s="4">
        <f t="shared" si="0"/>
        <v>0.51428571428571423</v>
      </c>
      <c r="C58" s="4">
        <f t="shared" si="1"/>
        <v>0.7858604683671826</v>
      </c>
      <c r="D58" s="4">
        <f t="shared" si="2"/>
        <v>0.53333333333333321</v>
      </c>
      <c r="E58" s="4">
        <f t="shared" si="3"/>
        <v>0.27803730045319408</v>
      </c>
    </row>
    <row r="59" spans="1:5" x14ac:dyDescent="0.35">
      <c r="A59" s="11">
        <v>5.7</v>
      </c>
      <c r="B59" s="4">
        <f t="shared" si="0"/>
        <v>0.52857142857142858</v>
      </c>
      <c r="C59" s="4">
        <f t="shared" si="1"/>
        <v>0.82331569151594863</v>
      </c>
      <c r="D59" s="4">
        <f t="shared" si="2"/>
        <v>0.56666666666666676</v>
      </c>
      <c r="E59" s="4">
        <f t="shared" si="3"/>
        <v>0.28929379949956169</v>
      </c>
    </row>
    <row r="60" spans="1:5" x14ac:dyDescent="0.35">
      <c r="A60" s="11">
        <v>5.8</v>
      </c>
      <c r="B60" s="4">
        <f t="shared" si="0"/>
        <v>0.54285714285714282</v>
      </c>
      <c r="C60" s="4">
        <f t="shared" si="1"/>
        <v>0.85633142684271546</v>
      </c>
      <c r="D60" s="4">
        <f t="shared" si="2"/>
        <v>0.6</v>
      </c>
      <c r="E60" s="4">
        <f t="shared" si="3"/>
        <v>0.30081795435727549</v>
      </c>
    </row>
    <row r="61" spans="1:5" x14ac:dyDescent="0.35">
      <c r="A61" s="11">
        <v>5.9</v>
      </c>
      <c r="B61" s="4">
        <f t="shared" si="0"/>
        <v>0.55714285714285716</v>
      </c>
      <c r="C61" s="4">
        <f t="shared" si="1"/>
        <v>0.88484546418411936</v>
      </c>
      <c r="D61" s="4">
        <f t="shared" si="2"/>
        <v>0.63333333333333341</v>
      </c>
      <c r="E61" s="4">
        <f t="shared" si="3"/>
        <v>0.31260573969965544</v>
      </c>
    </row>
    <row r="62" spans="1:5" x14ac:dyDescent="0.35">
      <c r="A62" s="11">
        <v>6</v>
      </c>
      <c r="B62" s="4">
        <f t="shared" si="0"/>
        <v>0.5714285714285714</v>
      </c>
      <c r="C62" s="4">
        <f t="shared" si="1"/>
        <v>0.9089976004549426</v>
      </c>
      <c r="D62" s="4">
        <f t="shared" si="2"/>
        <v>0.66666666666666663</v>
      </c>
      <c r="E62" s="4">
        <f t="shared" si="3"/>
        <v>0.32465246735834974</v>
      </c>
    </row>
    <row r="63" spans="1:5" x14ac:dyDescent="0.35">
      <c r="A63" s="11">
        <v>6.1</v>
      </c>
      <c r="B63" s="4">
        <f t="shared" si="0"/>
        <v>0.58571428571428563</v>
      </c>
      <c r="C63" s="4">
        <f t="shared" si="1"/>
        <v>0.92908175431182782</v>
      </c>
      <c r="D63" s="4">
        <f t="shared" si="2"/>
        <v>0.69999999999999984</v>
      </c>
      <c r="E63" s="4">
        <f t="shared" si="3"/>
        <v>0.33695277229782516</v>
      </c>
    </row>
    <row r="64" spans="1:5" x14ac:dyDescent="0.35">
      <c r="A64" s="11">
        <v>6.2</v>
      </c>
      <c r="B64" s="4">
        <f t="shared" si="0"/>
        <v>0.6</v>
      </c>
      <c r="C64" s="4">
        <f t="shared" si="1"/>
        <v>0.94549414412456567</v>
      </c>
      <c r="D64" s="4">
        <f t="shared" si="2"/>
        <v>0.73333333333333339</v>
      </c>
      <c r="E64" s="4">
        <f t="shared" si="3"/>
        <v>0.34950060019975648</v>
      </c>
    </row>
    <row r="65" spans="1:5" x14ac:dyDescent="0.35">
      <c r="A65" s="11">
        <v>6.3</v>
      </c>
      <c r="B65" s="4">
        <f t="shared" si="0"/>
        <v>0.61428571428571421</v>
      </c>
      <c r="C65" s="4">
        <f t="shared" si="1"/>
        <v>0.95868514976803509</v>
      </c>
      <c r="D65" s="4">
        <f t="shared" si="2"/>
        <v>0.76666666666666661</v>
      </c>
      <c r="E65" s="4">
        <f t="shared" si="3"/>
        <v>0.36228919676675569</v>
      </c>
    </row>
    <row r="66" spans="1:5" x14ac:dyDescent="0.35">
      <c r="A66" s="11">
        <v>6.4</v>
      </c>
      <c r="B66" s="4">
        <f t="shared" ref="B66:B129" si="4">IF(AND((A66&gt;=$H$3),(A66&lt;=$H$4)),1,IF(AND((A66&gt;$H$2),(A66&lt;$H$3)),((A66-$H$2)/($H$3-$H$2)),IF(AND((A66&gt;$H$4),(A66&lt;$H$5)),((A66-$H$5)/($H$4-$H$5)),0)))</f>
        <v>0.62857142857142867</v>
      </c>
      <c r="C66" s="4">
        <f t="shared" ref="C66:C129" si="5">1/(1+ABS((A66-$H$10)/$H$8)^(2*$H$9))</f>
        <v>0.96911950952197168</v>
      </c>
      <c r="D66" s="4">
        <f t="shared" ref="D66:D129" si="6">IF(OR((A66&lt;=$H$13),(A66&gt;=$H$15)),0,IF(A66=$H$14,1,IF(AND((A66&gt;$H$13),(A66&lt;$H$14)),((A66-$H$13)/($H$14-$H$13)),((A66-$H$15)/($H$14-$H$15)))))</f>
        <v>0.80000000000000016</v>
      </c>
      <c r="E66" s="4">
        <f t="shared" ref="E66" si="7">EXP(-(((A66-$H$18)^2)/(2*$H$19^2)))</f>
        <v>0.37531109885139957</v>
      </c>
    </row>
    <row r="67" spans="1:5" x14ac:dyDescent="0.35">
      <c r="A67" s="11">
        <v>6.5</v>
      </c>
      <c r="B67" s="4">
        <f t="shared" si="4"/>
        <v>0.6428571428571429</v>
      </c>
      <c r="C67" s="4">
        <f t="shared" si="5"/>
        <v>0.97724670213336673</v>
      </c>
      <c r="D67" s="4">
        <f t="shared" si="6"/>
        <v>0.83333333333333337</v>
      </c>
      <c r="E67" s="4">
        <f t="shared" ref="E67:E130" si="8">EXP(-(((A67-$H$18)^2)/(2*$H$19^2)))</f>
        <v>0.38855812751236413</v>
      </c>
    </row>
    <row r="68" spans="1:5" x14ac:dyDescent="0.35">
      <c r="A68" s="11">
        <v>6.6</v>
      </c>
      <c r="B68" s="4">
        <f t="shared" si="4"/>
        <v>0.65714285714285714</v>
      </c>
      <c r="C68" s="4">
        <f t="shared" si="5"/>
        <v>0.98348129088135039</v>
      </c>
      <c r="D68" s="4">
        <f t="shared" si="6"/>
        <v>0.86666666666666659</v>
      </c>
      <c r="E68" s="4">
        <f t="shared" si="8"/>
        <v>0.40202138309465485</v>
      </c>
    </row>
    <row r="69" spans="1:5" x14ac:dyDescent="0.35">
      <c r="A69" s="11">
        <v>6.7</v>
      </c>
      <c r="B69" s="4">
        <f t="shared" si="4"/>
        <v>0.67142857142857149</v>
      </c>
      <c r="C69" s="4">
        <f t="shared" si="5"/>
        <v>0.98819179185987194</v>
      </c>
      <c r="D69" s="4">
        <f t="shared" si="6"/>
        <v>0.9</v>
      </c>
      <c r="E69" s="4">
        <f t="shared" si="8"/>
        <v>0.41569124242542721</v>
      </c>
    </row>
    <row r="70" spans="1:5" x14ac:dyDescent="0.35">
      <c r="A70" s="11">
        <v>6.8</v>
      </c>
      <c r="B70" s="4">
        <f t="shared" si="4"/>
        <v>0.68571428571428572</v>
      </c>
      <c r="C70" s="4">
        <f t="shared" si="5"/>
        <v>0.99169613771977994</v>
      </c>
      <c r="D70" s="4">
        <f t="shared" si="6"/>
        <v>0.93333333333333324</v>
      </c>
      <c r="E70" s="4">
        <f t="shared" si="8"/>
        <v>0.42955735821073909</v>
      </c>
    </row>
    <row r="71" spans="1:5" x14ac:dyDescent="0.35">
      <c r="A71" s="11">
        <v>6.9</v>
      </c>
      <c r="B71" s="4">
        <f t="shared" si="4"/>
        <v>0.70000000000000007</v>
      </c>
      <c r="C71" s="4">
        <f t="shared" si="5"/>
        <v>0.9942618065677149</v>
      </c>
      <c r="D71" s="4">
        <f t="shared" si="6"/>
        <v>0.96666666666666679</v>
      </c>
      <c r="E71" s="4">
        <f t="shared" si="8"/>
        <v>0.44360866071177185</v>
      </c>
    </row>
    <row r="72" spans="1:5" x14ac:dyDescent="0.35">
      <c r="A72" s="11">
        <v>7</v>
      </c>
      <c r="B72" s="4">
        <f t="shared" si="4"/>
        <v>0.7142857142857143</v>
      </c>
      <c r="C72" s="4">
        <f t="shared" si="5"/>
        <v>0.99610894941634243</v>
      </c>
      <c r="D72" s="4">
        <f t="shared" si="6"/>
        <v>1</v>
      </c>
      <c r="E72" s="4">
        <f t="shared" si="8"/>
        <v>0.45783336177161427</v>
      </c>
    </row>
    <row r="73" spans="1:5" x14ac:dyDescent="0.35">
      <c r="A73" s="11">
        <v>7.1</v>
      </c>
      <c r="B73" s="4">
        <f t="shared" si="4"/>
        <v>0.72857142857142854</v>
      </c>
      <c r="C73" s="4">
        <f t="shared" si="5"/>
        <v>0.99741521238135811</v>
      </c>
      <c r="D73" s="4">
        <f t="shared" si="6"/>
        <v>0.96666666666666679</v>
      </c>
      <c r="E73" s="4">
        <f t="shared" si="8"/>
        <v>0.47221896125565377</v>
      </c>
    </row>
    <row r="74" spans="1:5" x14ac:dyDescent="0.35">
      <c r="A74" s="11">
        <v>7.2</v>
      </c>
      <c r="B74" s="4">
        <f t="shared" si="4"/>
        <v>0.74285714285714288</v>
      </c>
      <c r="C74" s="4">
        <f t="shared" si="5"/>
        <v>0.99832131019888715</v>
      </c>
      <c r="D74" s="4">
        <f t="shared" si="6"/>
        <v>0.93333333333333324</v>
      </c>
      <c r="E74" s="4">
        <f t="shared" si="8"/>
        <v>0.48675225595997168</v>
      </c>
    </row>
    <row r="75" spans="1:5" x14ac:dyDescent="0.35">
      <c r="A75" s="11">
        <v>7.3</v>
      </c>
      <c r="B75" s="4">
        <f t="shared" si="4"/>
        <v>0.75714285714285712</v>
      </c>
      <c r="C75" s="4">
        <f t="shared" si="5"/>
        <v>0.99893671566354703</v>
      </c>
      <c r="D75" s="4">
        <f t="shared" si="6"/>
        <v>0.9</v>
      </c>
      <c r="E75" s="4">
        <f t="shared" si="8"/>
        <v>0.50141935103294044</v>
      </c>
    </row>
    <row r="76" spans="1:5" x14ac:dyDescent="0.35">
      <c r="A76" s="11">
        <v>7.4</v>
      </c>
      <c r="B76" s="4">
        <f t="shared" si="4"/>
        <v>0.77142857142857146</v>
      </c>
      <c r="C76" s="4">
        <f t="shared" si="5"/>
        <v>0.99934506921543886</v>
      </c>
      <c r="D76" s="4">
        <f t="shared" si="6"/>
        <v>0.86666666666666659</v>
      </c>
      <c r="E76" s="4">
        <f t="shared" si="8"/>
        <v>0.51620567394549643</v>
      </c>
    </row>
    <row r="77" spans="1:5" x14ac:dyDescent="0.35">
      <c r="A77" s="11">
        <v>7.5</v>
      </c>
      <c r="B77" s="4">
        <f t="shared" si="4"/>
        <v>0.7857142857142857</v>
      </c>
      <c r="C77" s="4">
        <f t="shared" si="5"/>
        <v>0.99960908679851979</v>
      </c>
      <c r="D77" s="4">
        <f t="shared" si="6"/>
        <v>0.83333333333333337</v>
      </c>
      <c r="E77" s="4">
        <f t="shared" si="8"/>
        <v>0.53109599103534522</v>
      </c>
    </row>
    <row r="78" spans="1:5" x14ac:dyDescent="0.35">
      <c r="A78" s="11">
        <v>7.6</v>
      </c>
      <c r="B78" s="4">
        <f t="shared" si="4"/>
        <v>0.79999999999999993</v>
      </c>
      <c r="C78" s="4">
        <f t="shared" si="5"/>
        <v>0.99977486315894881</v>
      </c>
      <c r="D78" s="4">
        <f t="shared" si="6"/>
        <v>0.80000000000000016</v>
      </c>
      <c r="E78" s="4">
        <f t="shared" si="8"/>
        <v>0.5460744266397094</v>
      </c>
    </row>
    <row r="79" spans="1:5" x14ac:dyDescent="0.35">
      <c r="A79" s="11">
        <v>7.7</v>
      </c>
      <c r="B79" s="4">
        <f t="shared" si="4"/>
        <v>0.81428571428571428</v>
      </c>
      <c r="C79" s="4">
        <f t="shared" si="5"/>
        <v>0.99987554486097419</v>
      </c>
      <c r="D79" s="4">
        <f t="shared" si="6"/>
        <v>0.76666666666666661</v>
      </c>
      <c r="E79" s="4">
        <f t="shared" si="8"/>
        <v>0.56112448482017441</v>
      </c>
    </row>
    <row r="80" spans="1:5" x14ac:dyDescent="0.35">
      <c r="A80" s="11">
        <v>7.8</v>
      </c>
      <c r="B80" s="4">
        <f t="shared" si="4"/>
        <v>0.82857142857142851</v>
      </c>
      <c r="C80" s="4">
        <f t="shared" si="5"/>
        <v>0.99993439430438968</v>
      </c>
      <c r="D80" s="4">
        <f t="shared" si="6"/>
        <v>0.73333333333333339</v>
      </c>
      <c r="E80" s="4">
        <f t="shared" si="8"/>
        <v>0.57622907367179987</v>
      </c>
    </row>
    <row r="81" spans="1:5" x14ac:dyDescent="0.35">
      <c r="A81" s="11">
        <v>7.9</v>
      </c>
      <c r="B81" s="4">
        <f t="shared" si="4"/>
        <v>0.84285714285714286</v>
      </c>
      <c r="C81" s="4">
        <f t="shared" si="5"/>
        <v>0.99996729250032712</v>
      </c>
      <c r="D81" s="4">
        <f t="shared" si="6"/>
        <v>0.69999999999999984</v>
      </c>
      <c r="E81" s="4">
        <f t="shared" si="8"/>
        <v>0.59137053219698121</v>
      </c>
    </row>
    <row r="82" spans="1:5" x14ac:dyDescent="0.35">
      <c r="A82" s="11">
        <v>8</v>
      </c>
      <c r="B82" s="4">
        <f t="shared" si="4"/>
        <v>0.8571428571428571</v>
      </c>
      <c r="C82" s="4">
        <f t="shared" si="5"/>
        <v>0.99998474144376459</v>
      </c>
      <c r="D82" s="4">
        <f t="shared" si="6"/>
        <v>0.66666666666666663</v>
      </c>
      <c r="E82" s="4">
        <f t="shared" si="8"/>
        <v>0.60653065971263342</v>
      </c>
    </row>
    <row r="83" spans="1:5" x14ac:dyDescent="0.35">
      <c r="A83" s="11">
        <v>8.1</v>
      </c>
      <c r="B83" s="4">
        <f t="shared" si="4"/>
        <v>0.87142857142857133</v>
      </c>
      <c r="C83" s="4">
        <f t="shared" si="5"/>
        <v>0.99999343163478804</v>
      </c>
      <c r="D83" s="4">
        <f t="shared" si="6"/>
        <v>0.63333333333333341</v>
      </c>
      <c r="E83" s="4">
        <f t="shared" si="8"/>
        <v>0.62169074774719313</v>
      </c>
    </row>
    <row r="84" spans="1:5" x14ac:dyDescent="0.35">
      <c r="A84" s="11">
        <v>8.1999999999999993</v>
      </c>
      <c r="B84" s="4">
        <f t="shared" si="4"/>
        <v>0.88571428571428557</v>
      </c>
      <c r="C84" s="4">
        <f t="shared" si="5"/>
        <v>0.99999744000655355</v>
      </c>
      <c r="D84" s="4">
        <f t="shared" si="6"/>
        <v>0.6000000000000002</v>
      </c>
      <c r="E84" s="4">
        <f t="shared" si="8"/>
        <v>0.63683161437174307</v>
      </c>
    </row>
    <row r="85" spans="1:5" x14ac:dyDescent="0.35">
      <c r="A85" s="11">
        <v>8.3000000000000007</v>
      </c>
      <c r="B85" s="4">
        <f t="shared" si="4"/>
        <v>0.90000000000000013</v>
      </c>
      <c r="C85" s="4">
        <f t="shared" si="5"/>
        <v>0.99999912036194927</v>
      </c>
      <c r="D85" s="4">
        <f t="shared" si="6"/>
        <v>0.56666666666666643</v>
      </c>
      <c r="E85" s="4">
        <f t="shared" si="8"/>
        <v>0.65193364089734551</v>
      </c>
    </row>
    <row r="86" spans="1:5" x14ac:dyDescent="0.35">
      <c r="A86" s="11">
        <v>8.4</v>
      </c>
      <c r="B86" s="4">
        <f t="shared" si="4"/>
        <v>0.91428571428571437</v>
      </c>
      <c r="C86" s="4">
        <f t="shared" si="5"/>
        <v>0.99999974371100331</v>
      </c>
      <c r="D86" s="4">
        <f t="shared" si="6"/>
        <v>0.53333333333333321</v>
      </c>
      <c r="E86" s="4">
        <f t="shared" si="8"/>
        <v>0.66697681085847449</v>
      </c>
    </row>
    <row r="87" spans="1:5" x14ac:dyDescent="0.35">
      <c r="A87" s="11">
        <v>8.5</v>
      </c>
      <c r="B87" s="4">
        <f t="shared" si="4"/>
        <v>0.9285714285714286</v>
      </c>
      <c r="C87" s="4">
        <f t="shared" si="5"/>
        <v>0.99999994039535878</v>
      </c>
      <c r="D87" s="4">
        <f t="shared" si="6"/>
        <v>0.5</v>
      </c>
      <c r="E87" s="4">
        <f t="shared" si="8"/>
        <v>0.68194075119034814</v>
      </c>
    </row>
    <row r="88" spans="1:5" x14ac:dyDescent="0.35">
      <c r="A88" s="11">
        <v>8.6</v>
      </c>
      <c r="B88" s="4">
        <f t="shared" si="4"/>
        <v>0.94285714285714284</v>
      </c>
      <c r="C88" s="4">
        <f t="shared" si="5"/>
        <v>0.99999999000000017</v>
      </c>
      <c r="D88" s="4">
        <f t="shared" si="6"/>
        <v>0.46666666666666679</v>
      </c>
      <c r="E88" s="4">
        <f t="shared" si="8"/>
        <v>0.6968047754960347</v>
      </c>
    </row>
    <row r="89" spans="1:5" x14ac:dyDescent="0.35">
      <c r="A89" s="11">
        <v>8.6999999999999993</v>
      </c>
      <c r="B89" s="4">
        <f t="shared" si="4"/>
        <v>0.95714285714285707</v>
      </c>
      <c r="C89" s="4">
        <f t="shared" si="5"/>
        <v>0.99999999899887082</v>
      </c>
      <c r="D89" s="4">
        <f t="shared" si="6"/>
        <v>0.43333333333333357</v>
      </c>
      <c r="E89" s="4">
        <f t="shared" si="8"/>
        <v>0.71154792928753663</v>
      </c>
    </row>
    <row r="90" spans="1:5" x14ac:dyDescent="0.35">
      <c r="A90" s="11">
        <v>8.8000000000000007</v>
      </c>
      <c r="B90" s="4">
        <f t="shared" si="4"/>
        <v>0.97142857142857153</v>
      </c>
      <c r="C90" s="4">
        <f t="shared" si="5"/>
        <v>0.99999999996093747</v>
      </c>
      <c r="D90" s="4">
        <f t="shared" si="6"/>
        <v>0.39999999999999974</v>
      </c>
      <c r="E90" s="4">
        <f t="shared" si="8"/>
        <v>0.72614903707369105</v>
      </c>
    </row>
    <row r="91" spans="1:5" x14ac:dyDescent="0.35">
      <c r="A91" s="11">
        <v>8.9</v>
      </c>
      <c r="B91" s="4">
        <f t="shared" si="4"/>
        <v>0.98571428571428577</v>
      </c>
      <c r="C91" s="4">
        <f t="shared" si="5"/>
        <v>0.99999999999984746</v>
      </c>
      <c r="D91" s="4">
        <f t="shared" si="6"/>
        <v>0.36666666666666653</v>
      </c>
      <c r="E91" s="4">
        <f t="shared" si="8"/>
        <v>0.74058675115675188</v>
      </c>
    </row>
    <row r="92" spans="1:5" x14ac:dyDescent="0.35">
      <c r="A92" s="11">
        <v>9</v>
      </c>
      <c r="B92" s="4">
        <f t="shared" si="4"/>
        <v>1</v>
      </c>
      <c r="C92" s="4">
        <f t="shared" si="5"/>
        <v>1</v>
      </c>
      <c r="D92" s="4">
        <f t="shared" si="6"/>
        <v>0.33333333333333331</v>
      </c>
      <c r="E92" s="4">
        <f t="shared" si="8"/>
        <v>0.75483960198900735</v>
      </c>
    </row>
    <row r="93" spans="1:5" x14ac:dyDescent="0.35">
      <c r="A93" s="11">
        <v>9.1</v>
      </c>
      <c r="B93" s="4">
        <f t="shared" si="4"/>
        <v>1</v>
      </c>
      <c r="C93" s="4">
        <f t="shared" si="5"/>
        <v>0.99999999999984746</v>
      </c>
      <c r="D93" s="4">
        <f t="shared" si="6"/>
        <v>0.3000000000000001</v>
      </c>
      <c r="E93" s="4">
        <f t="shared" si="8"/>
        <v>0.7688860499307919</v>
      </c>
    </row>
    <row r="94" spans="1:5" x14ac:dyDescent="0.35">
      <c r="A94" s="11">
        <v>9.1999999999999993</v>
      </c>
      <c r="B94" s="4">
        <f t="shared" si="4"/>
        <v>1</v>
      </c>
      <c r="C94" s="4">
        <f t="shared" si="5"/>
        <v>0.99999999996093747</v>
      </c>
      <c r="D94" s="4">
        <f t="shared" si="6"/>
        <v>0.26666666666666689</v>
      </c>
      <c r="E94" s="4">
        <f t="shared" si="8"/>
        <v>0.78270453824186803</v>
      </c>
    </row>
    <row r="95" spans="1:5" x14ac:dyDescent="0.35">
      <c r="A95" s="11">
        <v>9.3000000000000007</v>
      </c>
      <c r="B95" s="4">
        <f t="shared" si="4"/>
        <v>1</v>
      </c>
      <c r="C95" s="4">
        <f t="shared" si="5"/>
        <v>0.99999999899887082</v>
      </c>
      <c r="D95" s="4">
        <f t="shared" si="6"/>
        <v>0.23333333333333309</v>
      </c>
      <c r="E95" s="4">
        <f t="shared" si="8"/>
        <v>0.79627354712941945</v>
      </c>
    </row>
    <row r="96" spans="1:5" x14ac:dyDescent="0.35">
      <c r="A96" s="11">
        <v>9.4</v>
      </c>
      <c r="B96" s="4">
        <f t="shared" si="4"/>
        <v>1</v>
      </c>
      <c r="C96" s="4">
        <f t="shared" si="5"/>
        <v>0.99999999000000017</v>
      </c>
      <c r="D96" s="4">
        <f t="shared" si="6"/>
        <v>0.19999999999999987</v>
      </c>
      <c r="E96" s="4">
        <f t="shared" si="8"/>
        <v>0.809571648667887</v>
      </c>
    </row>
    <row r="97" spans="1:5" x14ac:dyDescent="0.35">
      <c r="A97" s="11">
        <v>9.5</v>
      </c>
      <c r="B97" s="4">
        <f t="shared" si="4"/>
        <v>1</v>
      </c>
      <c r="C97" s="4">
        <f t="shared" si="5"/>
        <v>0.99999994039535878</v>
      </c>
      <c r="D97" s="4">
        <f t="shared" si="6"/>
        <v>0.16666666666666666</v>
      </c>
      <c r="E97" s="4">
        <f t="shared" si="8"/>
        <v>0.82257756239866464</v>
      </c>
    </row>
    <row r="98" spans="1:5" x14ac:dyDescent="0.35">
      <c r="A98" s="11">
        <v>9.6</v>
      </c>
      <c r="B98" s="4">
        <f t="shared" si="4"/>
        <v>1</v>
      </c>
      <c r="C98" s="4">
        <f t="shared" si="5"/>
        <v>0.99999974371100331</v>
      </c>
      <c r="D98" s="4">
        <f t="shared" si="6"/>
        <v>0.13333333333333344</v>
      </c>
      <c r="E98" s="4">
        <f t="shared" si="8"/>
        <v>0.835270211411272</v>
      </c>
    </row>
    <row r="99" spans="1:5" x14ac:dyDescent="0.35">
      <c r="A99" s="11">
        <v>9.6999999999999993</v>
      </c>
      <c r="B99" s="4">
        <f t="shared" si="4"/>
        <v>1</v>
      </c>
      <c r="C99" s="4">
        <f t="shared" si="5"/>
        <v>0.99999912036194927</v>
      </c>
      <c r="D99" s="4">
        <f t="shared" si="6"/>
        <v>0.10000000000000024</v>
      </c>
      <c r="E99" s="4">
        <f t="shared" si="8"/>
        <v>0.84762877870213571</v>
      </c>
    </row>
    <row r="100" spans="1:5" x14ac:dyDescent="0.35">
      <c r="A100" s="11">
        <v>9.8000000000000007</v>
      </c>
      <c r="B100" s="4">
        <f t="shared" si="4"/>
        <v>1</v>
      </c>
      <c r="C100" s="4">
        <f t="shared" si="5"/>
        <v>0.99999744000655355</v>
      </c>
      <c r="D100" s="4">
        <f t="shared" si="6"/>
        <v>6.666666666666643E-2</v>
      </c>
      <c r="E100" s="4">
        <f t="shared" si="8"/>
        <v>0.85963276360254226</v>
      </c>
    </row>
    <row r="101" spans="1:5" x14ac:dyDescent="0.35">
      <c r="A101" s="11">
        <v>9.9</v>
      </c>
      <c r="B101" s="4">
        <f t="shared" si="4"/>
        <v>1</v>
      </c>
      <c r="C101" s="4">
        <f t="shared" si="5"/>
        <v>0.99999343163478804</v>
      </c>
      <c r="D101" s="4">
        <f t="shared" si="6"/>
        <v>3.3333333333333215E-2</v>
      </c>
      <c r="E101" s="4">
        <f t="shared" si="8"/>
        <v>0.87126203806373947</v>
      </c>
    </row>
    <row r="102" spans="1:5" x14ac:dyDescent="0.35">
      <c r="A102" s="11">
        <v>10</v>
      </c>
      <c r="B102" s="4">
        <f t="shared" si="4"/>
        <v>1</v>
      </c>
      <c r="C102" s="4">
        <f t="shared" si="5"/>
        <v>0.99998474144376459</v>
      </c>
      <c r="D102" s="4">
        <f t="shared" si="6"/>
        <v>0</v>
      </c>
      <c r="E102" s="4">
        <f t="shared" si="8"/>
        <v>0.88249690258459546</v>
      </c>
    </row>
    <row r="103" spans="1:5" x14ac:dyDescent="0.35">
      <c r="A103" s="11">
        <v>10.1</v>
      </c>
      <c r="B103" s="4">
        <f t="shared" si="4"/>
        <v>1</v>
      </c>
      <c r="C103" s="4">
        <f t="shared" si="5"/>
        <v>0.99996729250032712</v>
      </c>
      <c r="D103" s="4">
        <f t="shared" si="6"/>
        <v>0</v>
      </c>
      <c r="E103" s="4">
        <f t="shared" si="8"/>
        <v>0.89331814156568246</v>
      </c>
    </row>
    <row r="104" spans="1:5" x14ac:dyDescent="0.35">
      <c r="A104" s="11">
        <v>10.199999999999999</v>
      </c>
      <c r="B104" s="4">
        <f t="shared" si="4"/>
        <v>1</v>
      </c>
      <c r="C104" s="4">
        <f t="shared" si="5"/>
        <v>0.99993439430438968</v>
      </c>
      <c r="D104" s="4">
        <f t="shared" si="6"/>
        <v>0</v>
      </c>
      <c r="E104" s="4">
        <f t="shared" si="8"/>
        <v>0.90370707787319604</v>
      </c>
    </row>
    <row r="105" spans="1:5" x14ac:dyDescent="0.35">
      <c r="A105" s="11">
        <v>10.3</v>
      </c>
      <c r="B105" s="4">
        <f t="shared" si="4"/>
        <v>1</v>
      </c>
      <c r="C105" s="4">
        <f t="shared" si="5"/>
        <v>0.99987554486097419</v>
      </c>
      <c r="D105" s="4">
        <f t="shared" si="6"/>
        <v>0</v>
      </c>
      <c r="E105" s="4">
        <f t="shared" si="8"/>
        <v>0.91364562639672897</v>
      </c>
    </row>
    <row r="106" spans="1:5" x14ac:dyDescent="0.35">
      <c r="A106" s="11">
        <v>10.4</v>
      </c>
      <c r="B106" s="4">
        <f t="shared" si="4"/>
        <v>1</v>
      </c>
      <c r="C106" s="4">
        <f t="shared" si="5"/>
        <v>0.99977486315894881</v>
      </c>
      <c r="D106" s="4">
        <f t="shared" si="6"/>
        <v>0</v>
      </c>
      <c r="E106" s="4">
        <f t="shared" si="8"/>
        <v>0.92311634638663587</v>
      </c>
    </row>
    <row r="107" spans="1:5" x14ac:dyDescent="0.35">
      <c r="A107" s="11">
        <v>10.5</v>
      </c>
      <c r="B107" s="4">
        <f t="shared" si="4"/>
        <v>1</v>
      </c>
      <c r="C107" s="4">
        <f t="shared" si="5"/>
        <v>0.99960908679851979</v>
      </c>
      <c r="D107" s="4">
        <f t="shared" si="6"/>
        <v>0</v>
      </c>
      <c r="E107" s="4">
        <f t="shared" si="8"/>
        <v>0.93210249235952758</v>
      </c>
    </row>
    <row r="108" spans="1:5" x14ac:dyDescent="0.35">
      <c r="A108" s="11">
        <v>10.6</v>
      </c>
      <c r="B108" s="4">
        <f t="shared" si="4"/>
        <v>1</v>
      </c>
      <c r="C108" s="4">
        <f t="shared" si="5"/>
        <v>0.99934506921543886</v>
      </c>
      <c r="D108" s="4">
        <f t="shared" si="6"/>
        <v>0</v>
      </c>
      <c r="E108" s="4">
        <f t="shared" si="8"/>
        <v>0.94058806336434209</v>
      </c>
    </row>
    <row r="109" spans="1:5" x14ac:dyDescent="0.35">
      <c r="A109" s="11">
        <v>10.7</v>
      </c>
      <c r="B109" s="4">
        <f t="shared" si="4"/>
        <v>1</v>
      </c>
      <c r="C109" s="4">
        <f t="shared" si="5"/>
        <v>0.99893671566354703</v>
      </c>
      <c r="D109" s="4">
        <f t="shared" si="6"/>
        <v>0</v>
      </c>
      <c r="E109" s="4">
        <f t="shared" si="8"/>
        <v>0.94855785040642293</v>
      </c>
    </row>
    <row r="110" spans="1:5" x14ac:dyDescent="0.35">
      <c r="A110" s="11">
        <v>10.8</v>
      </c>
      <c r="B110" s="4">
        <f t="shared" si="4"/>
        <v>1</v>
      </c>
      <c r="C110" s="4">
        <f t="shared" si="5"/>
        <v>0.99832131019888715</v>
      </c>
      <c r="D110" s="4">
        <f t="shared" si="6"/>
        <v>0</v>
      </c>
      <c r="E110" s="4">
        <f t="shared" si="8"/>
        <v>0.95599748183309996</v>
      </c>
    </row>
    <row r="111" spans="1:5" x14ac:dyDescent="0.35">
      <c r="A111" s="11">
        <v>10.9</v>
      </c>
      <c r="B111" s="4">
        <f t="shared" si="4"/>
        <v>1</v>
      </c>
      <c r="C111" s="4">
        <f t="shared" si="5"/>
        <v>0.99741521238135811</v>
      </c>
      <c r="D111" s="4">
        <f t="shared" si="6"/>
        <v>0</v>
      </c>
      <c r="E111" s="4">
        <f t="shared" si="8"/>
        <v>0.96289346649136276</v>
      </c>
    </row>
    <row r="112" spans="1:5" x14ac:dyDescent="0.35">
      <c r="A112" s="11">
        <v>11</v>
      </c>
      <c r="B112" s="4">
        <f t="shared" si="4"/>
        <v>1</v>
      </c>
      <c r="C112" s="4">
        <f t="shared" si="5"/>
        <v>0.99610894941634243</v>
      </c>
      <c r="D112" s="4">
        <f t="shared" si="6"/>
        <v>0</v>
      </c>
      <c r="E112" s="4">
        <f t="shared" si="8"/>
        <v>0.96923323447634413</v>
      </c>
    </row>
    <row r="113" spans="1:5" x14ac:dyDescent="0.35">
      <c r="A113" s="11">
        <v>11.1</v>
      </c>
      <c r="B113" s="4">
        <f t="shared" si="4"/>
        <v>1</v>
      </c>
      <c r="C113" s="4">
        <f t="shared" si="5"/>
        <v>0.9942618065677149</v>
      </c>
      <c r="D113" s="4">
        <f t="shared" si="6"/>
        <v>0</v>
      </c>
      <c r="E113" s="4">
        <f t="shared" si="8"/>
        <v>0.97500517529841779</v>
      </c>
    </row>
    <row r="114" spans="1:5" x14ac:dyDescent="0.35">
      <c r="A114" s="11">
        <v>11.2</v>
      </c>
      <c r="B114" s="4">
        <f t="shared" si="4"/>
        <v>1</v>
      </c>
      <c r="C114" s="4">
        <f t="shared" si="5"/>
        <v>0.99169613771977994</v>
      </c>
      <c r="D114" s="4">
        <f t="shared" si="6"/>
        <v>0</v>
      </c>
      <c r="E114" s="4">
        <f t="shared" si="8"/>
        <v>0.98019867330675525</v>
      </c>
    </row>
    <row r="115" spans="1:5" x14ac:dyDescent="0.35">
      <c r="A115" s="11">
        <v>11.3</v>
      </c>
      <c r="B115" s="4">
        <f t="shared" si="4"/>
        <v>1</v>
      </c>
      <c r="C115" s="4">
        <f t="shared" si="5"/>
        <v>0.98819179185987194</v>
      </c>
      <c r="D115" s="4">
        <f t="shared" si="6"/>
        <v>0</v>
      </c>
      <c r="E115" s="4">
        <f t="shared" si="8"/>
        <v>0.98480414021809548</v>
      </c>
    </row>
    <row r="116" spans="1:5" x14ac:dyDescent="0.35">
      <c r="A116" s="11">
        <v>11.4</v>
      </c>
      <c r="B116" s="4">
        <f t="shared" si="4"/>
        <v>1</v>
      </c>
      <c r="C116" s="4">
        <f t="shared" si="5"/>
        <v>0.98348129088135039</v>
      </c>
      <c r="D116" s="4">
        <f t="shared" si="6"/>
        <v>0</v>
      </c>
      <c r="E116" s="4">
        <f t="shared" si="8"/>
        <v>0.98881304461123309</v>
      </c>
    </row>
    <row r="117" spans="1:5" x14ac:dyDescent="0.35">
      <c r="A117" s="11">
        <v>11.5</v>
      </c>
      <c r="B117" s="4">
        <f t="shared" si="4"/>
        <v>1</v>
      </c>
      <c r="C117" s="4">
        <f t="shared" si="5"/>
        <v>0.97724670213336673</v>
      </c>
      <c r="D117" s="4">
        <f t="shared" si="6"/>
        <v>0</v>
      </c>
      <c r="E117" s="4">
        <f t="shared" si="8"/>
        <v>0.99221793826024351</v>
      </c>
    </row>
    <row r="118" spans="1:5" x14ac:dyDescent="0.35">
      <c r="A118" s="11">
        <v>11.6</v>
      </c>
      <c r="B118" s="4">
        <f t="shared" si="4"/>
        <v>1</v>
      </c>
      <c r="C118" s="4">
        <f t="shared" si="5"/>
        <v>0.96911950952197168</v>
      </c>
      <c r="D118" s="4">
        <f t="shared" si="6"/>
        <v>0</v>
      </c>
      <c r="E118" s="4">
        <f t="shared" si="8"/>
        <v>0.99501247919268232</v>
      </c>
    </row>
    <row r="119" spans="1:5" x14ac:dyDescent="0.35">
      <c r="A119" s="11">
        <v>11.7</v>
      </c>
      <c r="B119" s="4">
        <f t="shared" si="4"/>
        <v>1</v>
      </c>
      <c r="C119" s="4">
        <f t="shared" si="5"/>
        <v>0.95868514976803532</v>
      </c>
      <c r="D119" s="4">
        <f t="shared" si="6"/>
        <v>0</v>
      </c>
      <c r="E119" s="4">
        <f t="shared" si="8"/>
        <v>0.99719145137284493</v>
      </c>
    </row>
    <row r="120" spans="1:5" x14ac:dyDescent="0.35">
      <c r="A120" s="11">
        <v>11.8</v>
      </c>
      <c r="B120" s="4">
        <f t="shared" si="4"/>
        <v>1</v>
      </c>
      <c r="C120" s="4">
        <f t="shared" si="5"/>
        <v>0.94549414412456556</v>
      </c>
      <c r="D120" s="4">
        <f t="shared" si="6"/>
        <v>0</v>
      </c>
      <c r="E120" s="4">
        <f t="shared" si="8"/>
        <v>0.99875078092458092</v>
      </c>
    </row>
    <row r="121" spans="1:5" x14ac:dyDescent="0.35">
      <c r="A121" s="11">
        <v>11.9</v>
      </c>
      <c r="B121" s="4">
        <f t="shared" si="4"/>
        <v>1</v>
      </c>
      <c r="C121" s="4">
        <f t="shared" si="5"/>
        <v>0.92908175431182782</v>
      </c>
      <c r="D121" s="4">
        <f t="shared" si="6"/>
        <v>0</v>
      </c>
      <c r="E121" s="4">
        <f t="shared" si="8"/>
        <v>0.99968754882303912</v>
      </c>
    </row>
    <row r="122" spans="1:5" x14ac:dyDescent="0.35">
      <c r="A122" s="11">
        <v>12</v>
      </c>
      <c r="B122" s="4">
        <f t="shared" si="4"/>
        <v>1</v>
      </c>
      <c r="C122" s="4">
        <f t="shared" si="5"/>
        <v>0.9089976004549426</v>
      </c>
      <c r="D122" s="4">
        <f t="shared" si="6"/>
        <v>0</v>
      </c>
      <c r="E122" s="4">
        <f t="shared" si="8"/>
        <v>1</v>
      </c>
    </row>
    <row r="123" spans="1:5" x14ac:dyDescent="0.35">
      <c r="A123" s="11">
        <v>12.1</v>
      </c>
      <c r="B123" s="4">
        <f t="shared" si="4"/>
        <v>0.98000000000000009</v>
      </c>
      <c r="C123" s="4">
        <f t="shared" si="5"/>
        <v>0.88484546418411936</v>
      </c>
      <c r="D123" s="4">
        <f t="shared" si="6"/>
        <v>0</v>
      </c>
      <c r="E123" s="4">
        <f t="shared" si="8"/>
        <v>0.99968754882303912</v>
      </c>
    </row>
    <row r="124" spans="1:5" x14ac:dyDescent="0.35">
      <c r="A124" s="11">
        <v>12.2</v>
      </c>
      <c r="B124" s="4">
        <f t="shared" si="4"/>
        <v>0.96000000000000019</v>
      </c>
      <c r="C124" s="4">
        <f t="shared" si="5"/>
        <v>0.85633142684271579</v>
      </c>
      <c r="D124" s="4">
        <f t="shared" si="6"/>
        <v>0</v>
      </c>
      <c r="E124" s="4">
        <f t="shared" si="8"/>
        <v>0.99875078092458092</v>
      </c>
    </row>
    <row r="125" spans="1:5" x14ac:dyDescent="0.35">
      <c r="A125" s="11">
        <v>12.3</v>
      </c>
      <c r="B125" s="4">
        <f t="shared" si="4"/>
        <v>0.93999999999999984</v>
      </c>
      <c r="C125" s="4">
        <f t="shared" si="5"/>
        <v>0.82331569151594852</v>
      </c>
      <c r="D125" s="4">
        <f t="shared" si="6"/>
        <v>0</v>
      </c>
      <c r="E125" s="4">
        <f t="shared" si="8"/>
        <v>0.99719145137284493</v>
      </c>
    </row>
    <row r="126" spans="1:5" x14ac:dyDescent="0.35">
      <c r="A126" s="11">
        <v>12.4</v>
      </c>
      <c r="B126" s="4">
        <f t="shared" si="4"/>
        <v>0.91999999999999993</v>
      </c>
      <c r="C126" s="4">
        <f t="shared" si="5"/>
        <v>0.7858604683671826</v>
      </c>
      <c r="D126" s="4">
        <f t="shared" si="6"/>
        <v>0</v>
      </c>
      <c r="E126" s="4">
        <f t="shared" si="8"/>
        <v>0.99501247919268232</v>
      </c>
    </row>
    <row r="127" spans="1:5" x14ac:dyDescent="0.35">
      <c r="A127" s="11">
        <v>12.5</v>
      </c>
      <c r="B127" s="4">
        <f t="shared" si="4"/>
        <v>0.9</v>
      </c>
      <c r="C127" s="4">
        <f t="shared" si="5"/>
        <v>0.74426418895877866</v>
      </c>
      <c r="D127" s="4">
        <f t="shared" si="6"/>
        <v>0</v>
      </c>
      <c r="E127" s="4">
        <f t="shared" si="8"/>
        <v>0.99221793826024351</v>
      </c>
    </row>
    <row r="128" spans="1:5" x14ac:dyDescent="0.35">
      <c r="A128" s="11">
        <v>12.6</v>
      </c>
      <c r="B128" s="4">
        <f t="shared" si="4"/>
        <v>0.88000000000000012</v>
      </c>
      <c r="C128" s="4">
        <f t="shared" si="5"/>
        <v>0.69907229820388561</v>
      </c>
      <c r="D128" s="4">
        <f t="shared" si="6"/>
        <v>0</v>
      </c>
      <c r="E128" s="4">
        <f t="shared" si="8"/>
        <v>0.98881304461123309</v>
      </c>
    </row>
    <row r="129" spans="1:5" x14ac:dyDescent="0.35">
      <c r="A129" s="11">
        <v>12.7</v>
      </c>
      <c r="B129" s="4">
        <f t="shared" si="4"/>
        <v>0.8600000000000001</v>
      </c>
      <c r="C129" s="4">
        <f t="shared" si="5"/>
        <v>0.65105784531108646</v>
      </c>
      <c r="D129" s="4">
        <f t="shared" si="6"/>
        <v>0</v>
      </c>
      <c r="E129" s="4">
        <f t="shared" si="8"/>
        <v>0.98480414021809548</v>
      </c>
    </row>
    <row r="130" spans="1:5" x14ac:dyDescent="0.35">
      <c r="A130" s="11">
        <v>12.8</v>
      </c>
      <c r="B130" s="4">
        <f t="shared" ref="B130:B193" si="9">IF(AND((A130&gt;=$H$3),(A130&lt;=$H$4)),1,IF(AND((A130&gt;$H$2),(A130&lt;$H$3)),((A130-$H$2)/($H$3-$H$2)),IF(AND((A130&gt;$H$4),(A130&lt;$H$5)),((A130-$H$5)/($H$4-$H$5)),0)))</f>
        <v>0.83999999999999986</v>
      </c>
      <c r="C130" s="4">
        <f t="shared" ref="C130:C193" si="10">1/(1+ABS((A130-$H$10)/$H$8)^(2*$H$9))</f>
        <v>0.60117092539560335</v>
      </c>
      <c r="D130" s="4">
        <f t="shared" ref="D130:D193" si="11">IF(OR((A130&lt;=$H$13),(A130&gt;=$H$15)),0,IF(A130=$H$14,1,IF(AND((A130&gt;$H$13),(A130&lt;$H$14)),((A130-$H$13)/($H$14-$H$13)),((A130-$H$15)/($H$14-$H$15)))))</f>
        <v>0</v>
      </c>
      <c r="E130" s="4">
        <f t="shared" si="8"/>
        <v>0.98019867330675525</v>
      </c>
    </row>
    <row r="131" spans="1:5" x14ac:dyDescent="0.35">
      <c r="A131" s="11">
        <v>12.9</v>
      </c>
      <c r="B131" s="4">
        <f t="shared" si="9"/>
        <v>0.82</v>
      </c>
      <c r="C131" s="4">
        <f t="shared" si="10"/>
        <v>0.55046321919481722</v>
      </c>
      <c r="D131" s="4">
        <f t="shared" si="11"/>
        <v>0</v>
      </c>
      <c r="E131" s="4">
        <f t="shared" ref="E131:E194" si="12">EXP(-(((A131-$H$18)^2)/(2*$H$19^2)))</f>
        <v>0.97500517529841779</v>
      </c>
    </row>
    <row r="132" spans="1:5" x14ac:dyDescent="0.35">
      <c r="A132" s="11">
        <v>13</v>
      </c>
      <c r="B132" s="4">
        <f t="shared" si="9"/>
        <v>0.8</v>
      </c>
      <c r="C132" s="4">
        <f t="shared" si="10"/>
        <v>0.5</v>
      </c>
      <c r="D132" s="4">
        <f t="shared" si="11"/>
        <v>0</v>
      </c>
      <c r="E132" s="4">
        <f t="shared" si="12"/>
        <v>0.96923323447634413</v>
      </c>
    </row>
    <row r="133" spans="1:5" x14ac:dyDescent="0.35">
      <c r="A133" s="11">
        <v>13.1</v>
      </c>
      <c r="B133" s="4">
        <f t="shared" si="9"/>
        <v>0.78</v>
      </c>
      <c r="C133" s="4">
        <f t="shared" si="10"/>
        <v>0.45077474480513263</v>
      </c>
      <c r="D133" s="4">
        <f t="shared" si="11"/>
        <v>0</v>
      </c>
      <c r="E133" s="4">
        <f t="shared" si="12"/>
        <v>0.96289346649136276</v>
      </c>
    </row>
    <row r="134" spans="1:5" x14ac:dyDescent="0.35">
      <c r="A134" s="11">
        <v>13.2</v>
      </c>
      <c r="B134" s="4">
        <f t="shared" si="9"/>
        <v>0.76000000000000012</v>
      </c>
      <c r="C134" s="4">
        <f t="shared" si="10"/>
        <v>0.40363995344779391</v>
      </c>
      <c r="D134" s="4">
        <f t="shared" si="11"/>
        <v>0</v>
      </c>
      <c r="E134" s="4">
        <f t="shared" si="12"/>
        <v>0.95599748183309996</v>
      </c>
    </row>
    <row r="135" spans="1:5" x14ac:dyDescent="0.35">
      <c r="A135" s="11">
        <v>13.3</v>
      </c>
      <c r="B135" s="4">
        <f t="shared" si="9"/>
        <v>0.73999999999999988</v>
      </c>
      <c r="C135" s="4">
        <f t="shared" si="10"/>
        <v>0.35926278658182231</v>
      </c>
      <c r="D135" s="4">
        <f t="shared" si="11"/>
        <v>0</v>
      </c>
      <c r="E135" s="4">
        <f t="shared" si="12"/>
        <v>0.94855785040642293</v>
      </c>
    </row>
    <row r="136" spans="1:5" x14ac:dyDescent="0.35">
      <c r="A136" s="11">
        <v>13.4</v>
      </c>
      <c r="B136" s="4">
        <f t="shared" si="9"/>
        <v>0.72</v>
      </c>
      <c r="C136" s="4">
        <f t="shared" si="10"/>
        <v>0.31810776168273724</v>
      </c>
      <c r="D136" s="4">
        <f t="shared" si="11"/>
        <v>0</v>
      </c>
      <c r="E136" s="4">
        <f t="shared" si="12"/>
        <v>0.94058806336434209</v>
      </c>
    </row>
    <row r="137" spans="1:5" x14ac:dyDescent="0.35">
      <c r="A137" s="11">
        <v>13.5</v>
      </c>
      <c r="B137" s="4">
        <f t="shared" si="9"/>
        <v>0.7</v>
      </c>
      <c r="C137" s="4">
        <f t="shared" si="10"/>
        <v>0.28044319450256172</v>
      </c>
      <c r="D137" s="4">
        <f t="shared" si="11"/>
        <v>0</v>
      </c>
      <c r="E137" s="4">
        <f t="shared" si="12"/>
        <v>0.93210249235952758</v>
      </c>
    </row>
    <row r="138" spans="1:5" x14ac:dyDescent="0.35">
      <c r="A138" s="11">
        <v>13.6</v>
      </c>
      <c r="B138" s="4">
        <f t="shared" si="9"/>
        <v>0.68</v>
      </c>
      <c r="C138" s="4">
        <f t="shared" si="10"/>
        <v>0.24636471236194643</v>
      </c>
      <c r="D138" s="4">
        <f t="shared" si="11"/>
        <v>0</v>
      </c>
      <c r="E138" s="4">
        <f t="shared" si="12"/>
        <v>0.92311634638663587</v>
      </c>
    </row>
    <row r="139" spans="1:5" x14ac:dyDescent="0.35">
      <c r="A139" s="11">
        <v>13.7</v>
      </c>
      <c r="B139" s="4">
        <f t="shared" si="9"/>
        <v>0.66000000000000014</v>
      </c>
      <c r="C139" s="4">
        <f t="shared" si="10"/>
        <v>0.21582823848485047</v>
      </c>
      <c r="D139" s="4">
        <f t="shared" si="11"/>
        <v>0</v>
      </c>
      <c r="E139" s="4">
        <f t="shared" si="12"/>
        <v>0.91364562639672897</v>
      </c>
    </row>
    <row r="140" spans="1:5" x14ac:dyDescent="0.35">
      <c r="A140" s="11">
        <v>13.8</v>
      </c>
      <c r="B140" s="4">
        <f t="shared" si="9"/>
        <v>0.6399999999999999</v>
      </c>
      <c r="C140" s="4">
        <f t="shared" si="10"/>
        <v>0.18868576170600412</v>
      </c>
      <c r="D140" s="4">
        <f t="shared" si="11"/>
        <v>0</v>
      </c>
      <c r="E140" s="4">
        <f t="shared" si="12"/>
        <v>0.90370707787319604</v>
      </c>
    </row>
    <row r="141" spans="1:5" x14ac:dyDescent="0.35">
      <c r="A141" s="11">
        <v>13.9</v>
      </c>
      <c r="B141" s="4">
        <f t="shared" si="9"/>
        <v>0.61999999999999988</v>
      </c>
      <c r="C141" s="4">
        <f t="shared" si="10"/>
        <v>0.16471906210910711</v>
      </c>
      <c r="D141" s="4">
        <f t="shared" si="11"/>
        <v>0</v>
      </c>
      <c r="E141" s="4">
        <f t="shared" si="12"/>
        <v>0.89331814156568246</v>
      </c>
    </row>
    <row r="142" spans="1:5" x14ac:dyDescent="0.35">
      <c r="A142" s="11">
        <v>14</v>
      </c>
      <c r="B142" s="4">
        <f t="shared" si="9"/>
        <v>0.6</v>
      </c>
      <c r="C142" s="4">
        <f t="shared" si="10"/>
        <v>0.14366857315728437</v>
      </c>
      <c r="D142" s="4">
        <f t="shared" si="11"/>
        <v>0</v>
      </c>
      <c r="E142" s="4">
        <f t="shared" si="12"/>
        <v>0.88249690258459546</v>
      </c>
    </row>
    <row r="143" spans="1:5" x14ac:dyDescent="0.35">
      <c r="A143" s="11">
        <v>14.1</v>
      </c>
      <c r="B143" s="4">
        <f t="shared" si="9"/>
        <v>0.58000000000000007</v>
      </c>
      <c r="C143" s="4">
        <f t="shared" si="10"/>
        <v>0.12525624107258221</v>
      </c>
      <c r="D143" s="4">
        <f t="shared" si="11"/>
        <v>0</v>
      </c>
      <c r="E143" s="4">
        <f t="shared" si="12"/>
        <v>0.87126203806373947</v>
      </c>
    </row>
    <row r="144" spans="1:5" x14ac:dyDescent="0.35">
      <c r="A144" s="11">
        <v>14.2</v>
      </c>
      <c r="B144" s="4">
        <f t="shared" si="9"/>
        <v>0.56000000000000016</v>
      </c>
      <c r="C144" s="4">
        <f t="shared" si="10"/>
        <v>0.10920240820445305</v>
      </c>
      <c r="D144" s="4">
        <f t="shared" si="11"/>
        <v>0</v>
      </c>
      <c r="E144" s="4">
        <f t="shared" si="12"/>
        <v>0.85963276360254226</v>
      </c>
    </row>
    <row r="145" spans="1:5" x14ac:dyDescent="0.35">
      <c r="A145" s="11">
        <v>14.3</v>
      </c>
      <c r="B145" s="4">
        <f t="shared" si="9"/>
        <v>0.53999999999999981</v>
      </c>
      <c r="C145" s="4">
        <f t="shared" si="10"/>
        <v>9.5237416505198846E-2</v>
      </c>
      <c r="D145" s="4">
        <f t="shared" si="11"/>
        <v>0</v>
      </c>
      <c r="E145" s="4">
        <f t="shared" si="12"/>
        <v>0.84762877870213571</v>
      </c>
    </row>
    <row r="146" spans="1:5" x14ac:dyDescent="0.35">
      <c r="A146" s="11">
        <v>14.4</v>
      </c>
      <c r="B146" s="4">
        <f t="shared" si="9"/>
        <v>0.51999999999999991</v>
      </c>
      <c r="C146" s="4">
        <f t="shared" si="10"/>
        <v>8.3108913166121193E-2</v>
      </c>
      <c r="D146" s="4">
        <f t="shared" si="11"/>
        <v>0</v>
      </c>
      <c r="E146" s="4">
        <f t="shared" si="12"/>
        <v>0.835270211411272</v>
      </c>
    </row>
    <row r="147" spans="1:5" x14ac:dyDescent="0.35">
      <c r="A147" s="11">
        <v>14.5</v>
      </c>
      <c r="B147" s="4">
        <f t="shared" si="9"/>
        <v>0.5</v>
      </c>
      <c r="C147" s="4">
        <f t="shared" si="10"/>
        <v>7.2585875671336619E-2</v>
      </c>
      <c r="D147" s="4">
        <f t="shared" si="11"/>
        <v>0</v>
      </c>
      <c r="E147" s="4">
        <f t="shared" si="12"/>
        <v>0.82257756239866464</v>
      </c>
    </row>
    <row r="148" spans="1:5" x14ac:dyDescent="0.35">
      <c r="A148" s="11">
        <v>14.6</v>
      </c>
      <c r="B148" s="4">
        <f t="shared" si="9"/>
        <v>0.48000000000000009</v>
      </c>
      <c r="C148" s="4">
        <f t="shared" si="10"/>
        <v>6.3460270662014331E-2</v>
      </c>
      <c r="D148" s="4">
        <f t="shared" si="11"/>
        <v>0</v>
      </c>
      <c r="E148" s="4">
        <f t="shared" si="12"/>
        <v>0.809571648667887</v>
      </c>
    </row>
    <row r="149" spans="1:5" x14ac:dyDescent="0.35">
      <c r="A149" s="11">
        <v>14.7</v>
      </c>
      <c r="B149" s="4">
        <f t="shared" si="9"/>
        <v>0.46000000000000013</v>
      </c>
      <c r="C149" s="4">
        <f t="shared" si="10"/>
        <v>5.5547099935786999E-2</v>
      </c>
      <c r="D149" s="4">
        <f t="shared" si="11"/>
        <v>0</v>
      </c>
      <c r="E149" s="4">
        <f t="shared" si="12"/>
        <v>0.79627354712941945</v>
      </c>
    </row>
    <row r="150" spans="1:5" x14ac:dyDescent="0.35">
      <c r="A150" s="11">
        <v>14.8</v>
      </c>
      <c r="B150" s="4">
        <f t="shared" si="9"/>
        <v>0.43999999999999984</v>
      </c>
      <c r="C150" s="4">
        <f t="shared" si="10"/>
        <v>4.8683416619404868E-2</v>
      </c>
      <c r="D150" s="4">
        <f t="shared" si="11"/>
        <v>0</v>
      </c>
      <c r="E150" s="4">
        <f t="shared" si="12"/>
        <v>0.78270453824186803</v>
      </c>
    </row>
    <row r="151" spans="1:5" x14ac:dyDescent="0.35">
      <c r="A151" s="11">
        <v>14.9</v>
      </c>
      <c r="B151" s="4">
        <f t="shared" si="9"/>
        <v>0.41999999999999993</v>
      </c>
      <c r="C151" s="4">
        <f t="shared" si="10"/>
        <v>4.2726740685403476E-2</v>
      </c>
      <c r="D151" s="4">
        <f t="shared" si="11"/>
        <v>0</v>
      </c>
      <c r="E151" s="4">
        <f t="shared" si="12"/>
        <v>0.7688860499307919</v>
      </c>
    </row>
    <row r="152" spans="1:5" x14ac:dyDescent="0.35">
      <c r="A152" s="11">
        <v>15</v>
      </c>
      <c r="B152" s="4">
        <f t="shared" si="9"/>
        <v>0.4</v>
      </c>
      <c r="C152" s="4">
        <f t="shared" si="10"/>
        <v>3.7553175883819859E-2</v>
      </c>
      <c r="D152" s="4">
        <f t="shared" si="11"/>
        <v>0</v>
      </c>
      <c r="E152" s="4">
        <f t="shared" si="12"/>
        <v>0.75483960198900735</v>
      </c>
    </row>
    <row r="153" spans="1:5" x14ac:dyDescent="0.35">
      <c r="A153" s="11">
        <v>15.1</v>
      </c>
      <c r="B153" s="4">
        <f t="shared" si="9"/>
        <v>0.38000000000000006</v>
      </c>
      <c r="C153" s="4">
        <f t="shared" si="10"/>
        <v>3.3055431355195473E-2</v>
      </c>
      <c r="D153" s="4">
        <f t="shared" si="11"/>
        <v>0</v>
      </c>
      <c r="E153" s="4">
        <f t="shared" si="12"/>
        <v>0.74058675115675188</v>
      </c>
    </row>
    <row r="154" spans="1:5" x14ac:dyDescent="0.35">
      <c r="A154" s="11">
        <v>15.2</v>
      </c>
      <c r="B154" s="4">
        <f t="shared" si="9"/>
        <v>0.36000000000000015</v>
      </c>
      <c r="C154" s="4">
        <f t="shared" si="10"/>
        <v>2.9140877833621997E-2</v>
      </c>
      <c r="D154" s="4">
        <f t="shared" si="11"/>
        <v>0</v>
      </c>
      <c r="E154" s="4">
        <f t="shared" si="12"/>
        <v>0.72614903707369105</v>
      </c>
    </row>
    <row r="155" spans="1:5" x14ac:dyDescent="0.35">
      <c r="A155" s="11">
        <v>15.3</v>
      </c>
      <c r="B155" s="4">
        <f t="shared" si="9"/>
        <v>0.33999999999999986</v>
      </c>
      <c r="C155" s="4">
        <f t="shared" si="10"/>
        <v>2.5729715933966599E-2</v>
      </c>
      <c r="D155" s="4">
        <f t="shared" si="11"/>
        <v>0</v>
      </c>
      <c r="E155" s="4">
        <f t="shared" si="12"/>
        <v>0.71154792928753663</v>
      </c>
    </row>
    <row r="156" spans="1:5" x14ac:dyDescent="0.35">
      <c r="A156" s="11">
        <v>15.4</v>
      </c>
      <c r="B156" s="4">
        <f t="shared" si="9"/>
        <v>0.31999999999999995</v>
      </c>
      <c r="C156" s="4">
        <f t="shared" si="10"/>
        <v>2.2753297866633299E-2</v>
      </c>
      <c r="D156" s="4">
        <f t="shared" si="11"/>
        <v>0</v>
      </c>
      <c r="E156" s="4">
        <f t="shared" si="12"/>
        <v>0.6968047754960347</v>
      </c>
    </row>
    <row r="157" spans="1:5" x14ac:dyDescent="0.35">
      <c r="A157" s="11">
        <v>15.5</v>
      </c>
      <c r="B157" s="4">
        <f t="shared" si="9"/>
        <v>0.3</v>
      </c>
      <c r="C157" s="4">
        <f t="shared" si="10"/>
        <v>2.0152619878265499E-2</v>
      </c>
      <c r="D157" s="4">
        <f t="shared" si="11"/>
        <v>0</v>
      </c>
      <c r="E157" s="4">
        <f t="shared" si="12"/>
        <v>0.68194075119034814</v>
      </c>
    </row>
    <row r="158" spans="1:5" x14ac:dyDescent="0.35">
      <c r="A158" s="11">
        <v>15.6</v>
      </c>
      <c r="B158" s="4">
        <f t="shared" si="9"/>
        <v>0.28000000000000008</v>
      </c>
      <c r="C158" s="4">
        <f t="shared" si="10"/>
        <v>1.7876987382551952E-2</v>
      </c>
      <c r="D158" s="4">
        <f t="shared" si="11"/>
        <v>0</v>
      </c>
      <c r="E158" s="4">
        <f t="shared" si="12"/>
        <v>0.66697681085847449</v>
      </c>
    </row>
    <row r="159" spans="1:5" x14ac:dyDescent="0.35">
      <c r="A159" s="11">
        <v>15.7</v>
      </c>
      <c r="B159" s="4">
        <f t="shared" si="9"/>
        <v>0.26000000000000012</v>
      </c>
      <c r="C159" s="4">
        <f t="shared" si="10"/>
        <v>1.5882845496498623E-2</v>
      </c>
      <c r="D159" s="4">
        <f t="shared" si="11"/>
        <v>0</v>
      </c>
      <c r="E159" s="4">
        <f t="shared" si="12"/>
        <v>0.65193364089734551</v>
      </c>
    </row>
    <row r="160" spans="1:5" x14ac:dyDescent="0.35">
      <c r="A160" s="11">
        <v>15.8</v>
      </c>
      <c r="B160" s="4">
        <f t="shared" si="9"/>
        <v>0.23999999999999985</v>
      </c>
      <c r="C160" s="4">
        <f t="shared" si="10"/>
        <v>1.413276258179183E-2</v>
      </c>
      <c r="D160" s="4">
        <f t="shared" si="11"/>
        <v>0</v>
      </c>
      <c r="E160" s="4">
        <f t="shared" si="12"/>
        <v>0.63683161437174307</v>
      </c>
    </row>
    <row r="161" spans="1:5" x14ac:dyDescent="0.35">
      <c r="A161" s="11">
        <v>15.9</v>
      </c>
      <c r="B161" s="4">
        <f t="shared" si="9"/>
        <v>0.21999999999999992</v>
      </c>
      <c r="C161" s="4">
        <f t="shared" si="10"/>
        <v>1.2594551999530714E-2</v>
      </c>
      <c r="D161" s="4">
        <f t="shared" si="11"/>
        <v>0</v>
      </c>
      <c r="E161" s="4">
        <f t="shared" si="12"/>
        <v>0.62169074774719313</v>
      </c>
    </row>
    <row r="162" spans="1:5" x14ac:dyDescent="0.35">
      <c r="A162" s="11">
        <v>16</v>
      </c>
      <c r="B162" s="4">
        <f t="shared" si="9"/>
        <v>0.2</v>
      </c>
      <c r="C162" s="4">
        <f t="shared" si="10"/>
        <v>1.1240516628798644E-2</v>
      </c>
      <c r="D162" s="4">
        <f t="shared" si="11"/>
        <v>0</v>
      </c>
      <c r="E162" s="4">
        <f t="shared" si="12"/>
        <v>0.60653065971263342</v>
      </c>
    </row>
    <row r="163" spans="1:5" x14ac:dyDescent="0.35">
      <c r="A163" s="11">
        <v>16.100000000000001</v>
      </c>
      <c r="B163" s="4">
        <f t="shared" si="9"/>
        <v>0.17999999999999972</v>
      </c>
      <c r="C163" s="4">
        <f t="shared" si="10"/>
        <v>1.0046801094269931E-2</v>
      </c>
      <c r="D163" s="4">
        <f t="shared" si="11"/>
        <v>0</v>
      </c>
      <c r="E163" s="4">
        <f t="shared" si="12"/>
        <v>0.59137053219698088</v>
      </c>
    </row>
    <row r="164" spans="1:5" x14ac:dyDescent="0.35">
      <c r="A164" s="11">
        <v>16.2</v>
      </c>
      <c r="B164" s="4">
        <f t="shared" si="9"/>
        <v>0.16000000000000014</v>
      </c>
      <c r="C164" s="4">
        <f t="shared" si="10"/>
        <v>8.992837637916468E-3</v>
      </c>
      <c r="D164" s="4">
        <f t="shared" si="11"/>
        <v>0</v>
      </c>
      <c r="E164" s="4">
        <f t="shared" si="12"/>
        <v>0.5762290736718001</v>
      </c>
    </row>
    <row r="165" spans="1:5" x14ac:dyDescent="0.35">
      <c r="A165" s="11">
        <v>16.3</v>
      </c>
      <c r="B165" s="4">
        <f t="shared" si="9"/>
        <v>0.13999999999999985</v>
      </c>
      <c r="C165" s="4">
        <f t="shared" si="10"/>
        <v>8.0608728553292226E-3</v>
      </c>
      <c r="D165" s="4">
        <f t="shared" si="11"/>
        <v>0</v>
      </c>
      <c r="E165" s="4">
        <f t="shared" si="12"/>
        <v>0.5611244848201743</v>
      </c>
    </row>
    <row r="166" spans="1:5" x14ac:dyDescent="0.35">
      <c r="A166" s="11">
        <v>16.399999999999999</v>
      </c>
      <c r="B166" s="4">
        <f t="shared" si="9"/>
        <v>0.12000000000000029</v>
      </c>
      <c r="C166" s="4">
        <f t="shared" si="10"/>
        <v>7.2355639078792878E-3</v>
      </c>
      <c r="D166" s="4">
        <f t="shared" si="11"/>
        <v>0</v>
      </c>
      <c r="E166" s="4">
        <f t="shared" si="12"/>
        <v>0.54607442663970962</v>
      </c>
    </row>
    <row r="167" spans="1:5" x14ac:dyDescent="0.35">
      <c r="A167" s="11">
        <v>16.5</v>
      </c>
      <c r="B167" s="4">
        <f t="shared" si="9"/>
        <v>0.1</v>
      </c>
      <c r="C167" s="4">
        <f t="shared" si="10"/>
        <v>6.5036342017956725E-3</v>
      </c>
      <c r="D167" s="4">
        <f t="shared" si="11"/>
        <v>0</v>
      </c>
      <c r="E167" s="4">
        <f t="shared" si="12"/>
        <v>0.53109599103534522</v>
      </c>
    </row>
    <row r="168" spans="1:5" x14ac:dyDescent="0.35">
      <c r="A168" s="11">
        <v>16.600000000000001</v>
      </c>
      <c r="B168" s="4">
        <f t="shared" si="9"/>
        <v>7.999999999999971E-2</v>
      </c>
      <c r="C168" s="4">
        <f t="shared" si="10"/>
        <v>5.8535798275806458E-3</v>
      </c>
      <c r="D168" s="4">
        <f t="shared" si="11"/>
        <v>0</v>
      </c>
      <c r="E168" s="4">
        <f t="shared" si="12"/>
        <v>0.5162056739454961</v>
      </c>
    </row>
    <row r="169" spans="1:5" x14ac:dyDescent="0.35">
      <c r="A169" s="11">
        <v>16.7</v>
      </c>
      <c r="B169" s="4">
        <f t="shared" si="9"/>
        <v>6.0000000000000143E-2</v>
      </c>
      <c r="C169" s="4">
        <f t="shared" si="10"/>
        <v>5.2754192435996864E-3</v>
      </c>
      <c r="D169" s="4">
        <f t="shared" si="11"/>
        <v>0</v>
      </c>
      <c r="E169" s="4">
        <f t="shared" si="12"/>
        <v>0.50141935103294055</v>
      </c>
    </row>
    <row r="170" spans="1:5" x14ac:dyDescent="0.35">
      <c r="A170" s="11">
        <v>16.8</v>
      </c>
      <c r="B170" s="4">
        <f t="shared" si="9"/>
        <v>3.9999999999999855E-2</v>
      </c>
      <c r="C170" s="4">
        <f t="shared" si="10"/>
        <v>4.7604797522440654E-3</v>
      </c>
      <c r="D170" s="4">
        <f t="shared" si="11"/>
        <v>0</v>
      </c>
      <c r="E170" s="4">
        <f t="shared" si="12"/>
        <v>0.48675225595997157</v>
      </c>
    </row>
    <row r="171" spans="1:5" x14ac:dyDescent="0.35">
      <c r="A171" s="11">
        <v>16.899999999999999</v>
      </c>
      <c r="B171" s="4">
        <f t="shared" si="9"/>
        <v>2.0000000000000285E-2</v>
      </c>
      <c r="C171" s="4">
        <f t="shared" si="10"/>
        <v>4.3012152543698392E-3</v>
      </c>
      <c r="D171" s="4">
        <f t="shared" si="11"/>
        <v>0</v>
      </c>
      <c r="E171" s="4">
        <f t="shared" si="12"/>
        <v>0.47221896125565399</v>
      </c>
    </row>
    <row r="172" spans="1:5" x14ac:dyDescent="0.35">
      <c r="A172" s="11">
        <v>17</v>
      </c>
      <c r="B172" s="4">
        <f t="shared" si="9"/>
        <v>0</v>
      </c>
      <c r="C172" s="4">
        <f t="shared" si="10"/>
        <v>3.8910505836575876E-3</v>
      </c>
      <c r="D172" s="4">
        <f t="shared" si="11"/>
        <v>0</v>
      </c>
      <c r="E172" s="4">
        <f t="shared" si="12"/>
        <v>0.45783336177161427</v>
      </c>
    </row>
    <row r="173" spans="1:5" x14ac:dyDescent="0.35">
      <c r="A173" s="11">
        <v>17.100000000000001</v>
      </c>
      <c r="B173" s="4">
        <f t="shared" si="9"/>
        <v>0</v>
      </c>
      <c r="C173" s="4">
        <f t="shared" si="10"/>
        <v>3.5242484268647322E-3</v>
      </c>
      <c r="D173" s="4">
        <f t="shared" si="11"/>
        <v>0</v>
      </c>
      <c r="E173" s="4">
        <f t="shared" si="12"/>
        <v>0.44360866071177157</v>
      </c>
    </row>
    <row r="174" spans="1:5" x14ac:dyDescent="0.35">
      <c r="A174" s="11">
        <v>17.2</v>
      </c>
      <c r="B174" s="4">
        <f t="shared" si="9"/>
        <v>0</v>
      </c>
      <c r="C174" s="4">
        <f t="shared" si="10"/>
        <v>3.195795440096144E-3</v>
      </c>
      <c r="D174" s="4">
        <f t="shared" si="11"/>
        <v>0</v>
      </c>
      <c r="E174" s="4">
        <f t="shared" si="12"/>
        <v>0.42955735821073926</v>
      </c>
    </row>
    <row r="175" spans="1:5" x14ac:dyDescent="0.35">
      <c r="A175" s="11">
        <v>17.3</v>
      </c>
      <c r="B175" s="4">
        <f t="shared" si="9"/>
        <v>0</v>
      </c>
      <c r="C175" s="4">
        <f t="shared" si="10"/>
        <v>2.9013046870020273E-3</v>
      </c>
      <c r="D175" s="4">
        <f t="shared" si="11"/>
        <v>0</v>
      </c>
      <c r="E175" s="4">
        <f t="shared" si="12"/>
        <v>0.41569124242542715</v>
      </c>
    </row>
    <row r="176" spans="1:5" x14ac:dyDescent="0.35">
      <c r="A176" s="11">
        <v>17.399999999999999</v>
      </c>
      <c r="B176" s="4">
        <f t="shared" si="9"/>
        <v>0</v>
      </c>
      <c r="C176" s="4">
        <f t="shared" si="10"/>
        <v>2.6369319635966186E-3</v>
      </c>
      <c r="D176" s="4">
        <f t="shared" si="11"/>
        <v>0</v>
      </c>
      <c r="E176" s="4">
        <f t="shared" si="12"/>
        <v>0.40202138309465507</v>
      </c>
    </row>
    <row r="177" spans="1:5" x14ac:dyDescent="0.35">
      <c r="A177" s="11">
        <v>17.5</v>
      </c>
      <c r="B177" s="4">
        <f t="shared" si="9"/>
        <v>0</v>
      </c>
      <c r="C177" s="4">
        <f t="shared" si="10"/>
        <v>2.3993039467033422E-3</v>
      </c>
      <c r="D177" s="4">
        <f t="shared" si="11"/>
        <v>0</v>
      </c>
      <c r="E177" s="4">
        <f t="shared" si="12"/>
        <v>0.38855812751236413</v>
      </c>
    </row>
    <row r="178" spans="1:5" x14ac:dyDescent="0.35">
      <c r="A178" s="11">
        <v>17.600000000000001</v>
      </c>
      <c r="B178" s="4">
        <f t="shared" si="9"/>
        <v>0</v>
      </c>
      <c r="C178" s="4">
        <f t="shared" si="10"/>
        <v>2.185456418354E-3</v>
      </c>
      <c r="D178" s="4">
        <f t="shared" si="11"/>
        <v>0</v>
      </c>
      <c r="E178" s="4">
        <f t="shared" si="12"/>
        <v>0.37531109885139935</v>
      </c>
    </row>
    <row r="179" spans="1:5" x14ac:dyDescent="0.35">
      <c r="A179" s="11">
        <v>17.7</v>
      </c>
      <c r="B179" s="4">
        <f t="shared" si="9"/>
        <v>0</v>
      </c>
      <c r="C179" s="4">
        <f t="shared" si="10"/>
        <v>1.9927810851812066E-3</v>
      </c>
      <c r="D179" s="4">
        <f t="shared" si="11"/>
        <v>0</v>
      </c>
      <c r="E179" s="4">
        <f t="shared" si="12"/>
        <v>0.36228919676675575</v>
      </c>
    </row>
    <row r="180" spans="1:5" x14ac:dyDescent="0.35">
      <c r="A180" s="11">
        <v>17.8</v>
      </c>
      <c r="B180" s="4">
        <f t="shared" si="9"/>
        <v>0</v>
      </c>
      <c r="C180" s="4">
        <f t="shared" si="10"/>
        <v>1.8189797372572293E-3</v>
      </c>
      <c r="D180" s="4">
        <f t="shared" si="11"/>
        <v>0</v>
      </c>
      <c r="E180" s="4">
        <f t="shared" si="12"/>
        <v>0.34950060019975637</v>
      </c>
    </row>
    <row r="181" spans="1:5" x14ac:dyDescent="0.35">
      <c r="A181" s="11">
        <v>17.899999999999999</v>
      </c>
      <c r="B181" s="4">
        <f t="shared" si="9"/>
        <v>0</v>
      </c>
      <c r="C181" s="4">
        <f t="shared" si="10"/>
        <v>1.6620246812600549E-3</v>
      </c>
      <c r="D181" s="4">
        <f t="shared" si="11"/>
        <v>0</v>
      </c>
      <c r="E181" s="4">
        <f t="shared" si="12"/>
        <v>0.33695277229782539</v>
      </c>
    </row>
    <row r="182" spans="1:5" x14ac:dyDescent="0.35">
      <c r="A182" s="11">
        <v>18</v>
      </c>
      <c r="B182" s="4">
        <f t="shared" si="9"/>
        <v>0</v>
      </c>
      <c r="C182" s="4">
        <f t="shared" si="10"/>
        <v>1.5201245436999506E-3</v>
      </c>
      <c r="D182" s="4">
        <f t="shared" si="11"/>
        <v>0</v>
      </c>
      <c r="E182" s="4">
        <f t="shared" si="12"/>
        <v>0.32465246735834974</v>
      </c>
    </row>
    <row r="183" spans="1:5" x14ac:dyDescent="0.35">
      <c r="A183" s="11">
        <v>18.100000000000001</v>
      </c>
      <c r="B183" s="4">
        <f t="shared" si="9"/>
        <v>0</v>
      </c>
      <c r="C183" s="4">
        <f t="shared" si="10"/>
        <v>1.3916946758292354E-3</v>
      </c>
      <c r="D183" s="4">
        <f t="shared" si="11"/>
        <v>0</v>
      </c>
      <c r="E183" s="4">
        <f t="shared" si="12"/>
        <v>0.31260573969965522</v>
      </c>
    </row>
    <row r="184" spans="1:5" x14ac:dyDescent="0.35">
      <c r="A184" s="11">
        <v>18.2</v>
      </c>
      <c r="B184" s="4">
        <f t="shared" si="9"/>
        <v>0</v>
      </c>
      <c r="C184" s="4">
        <f t="shared" si="10"/>
        <v>1.2753315066968221E-3</v>
      </c>
      <c r="D184" s="4">
        <f t="shared" si="11"/>
        <v>0</v>
      </c>
      <c r="E184" s="4">
        <f t="shared" si="12"/>
        <v>0.30081795435727565</v>
      </c>
    </row>
    <row r="185" spans="1:5" x14ac:dyDescent="0.35">
      <c r="A185" s="11">
        <v>18.3</v>
      </c>
      <c r="B185" s="4">
        <f t="shared" si="9"/>
        <v>0</v>
      </c>
      <c r="C185" s="4">
        <f t="shared" si="10"/>
        <v>1.1697902879093734E-3</v>
      </c>
      <c r="D185" s="4">
        <f t="shared" si="11"/>
        <v>0</v>
      </c>
      <c r="E185" s="4">
        <f t="shared" si="12"/>
        <v>0.28929379949956158</v>
      </c>
    </row>
    <row r="186" spans="1:5" x14ac:dyDescent="0.35">
      <c r="A186" s="11">
        <v>18.399999999999999</v>
      </c>
      <c r="B186" s="4">
        <f t="shared" si="9"/>
        <v>0</v>
      </c>
      <c r="C186" s="4">
        <f t="shared" si="10"/>
        <v>1.0739657558160652E-3</v>
      </c>
      <c r="D186" s="4">
        <f t="shared" si="11"/>
        <v>0</v>
      </c>
      <c r="E186" s="4">
        <f t="shared" si="12"/>
        <v>0.2780373004531943</v>
      </c>
    </row>
    <row r="187" spans="1:5" x14ac:dyDescent="0.35">
      <c r="A187" s="11">
        <v>18.5</v>
      </c>
      <c r="B187" s="4">
        <f t="shared" si="9"/>
        <v>0</v>
      </c>
      <c r="C187" s="4">
        <f t="shared" si="10"/>
        <v>9.8687530639816889E-4</v>
      </c>
      <c r="D187" s="4">
        <f t="shared" si="11"/>
        <v>0</v>
      </c>
      <c r="E187" s="4">
        <f t="shared" si="12"/>
        <v>0.26705183522634335</v>
      </c>
    </row>
    <row r="188" spans="1:5" x14ac:dyDescent="0.35">
      <c r="A188" s="11">
        <v>18.600000000000001</v>
      </c>
      <c r="B188" s="4">
        <f t="shared" si="9"/>
        <v>0</v>
      </c>
      <c r="C188" s="4">
        <f t="shared" si="10"/>
        <v>9.0764433709945662E-4</v>
      </c>
      <c r="D188" s="4">
        <f t="shared" si="11"/>
        <v>0</v>
      </c>
      <c r="E188" s="4">
        <f t="shared" si="12"/>
        <v>0.25634015141507349</v>
      </c>
    </row>
    <row r="189" spans="1:5" x14ac:dyDescent="0.35">
      <c r="A189" s="11">
        <v>18.7</v>
      </c>
      <c r="B189" s="4">
        <f t="shared" si="9"/>
        <v>0</v>
      </c>
      <c r="C189" s="4">
        <f t="shared" si="10"/>
        <v>8.3549345984374075E-4</v>
      </c>
      <c r="D189" s="4">
        <f t="shared" si="11"/>
        <v>0</v>
      </c>
      <c r="E189" s="4">
        <f t="shared" si="12"/>
        <v>0.24590438437706771</v>
      </c>
    </row>
    <row r="190" spans="1:5" x14ac:dyDescent="0.35">
      <c r="A190" s="11">
        <v>18.8</v>
      </c>
      <c r="B190" s="4">
        <f t="shared" si="9"/>
        <v>0</v>
      </c>
      <c r="C190" s="4">
        <f t="shared" si="10"/>
        <v>7.6972733195251029E-4</v>
      </c>
      <c r="D190" s="4">
        <f t="shared" si="11"/>
        <v>0</v>
      </c>
      <c r="E190" s="4">
        <f t="shared" si="12"/>
        <v>0.23574607655586347</v>
      </c>
    </row>
    <row r="191" spans="1:5" x14ac:dyDescent="0.35">
      <c r="A191" s="11">
        <v>18.899999999999999</v>
      </c>
      <c r="B191" s="4">
        <f t="shared" si="9"/>
        <v>0</v>
      </c>
      <c r="C191" s="4">
        <f t="shared" si="10"/>
        <v>7.0972488777469275E-4</v>
      </c>
      <c r="D191" s="4">
        <f t="shared" si="11"/>
        <v>0</v>
      </c>
      <c r="E191" s="4">
        <f t="shared" si="12"/>
        <v>0.22586619783851461</v>
      </c>
    </row>
    <row r="192" spans="1:5" x14ac:dyDescent="0.35">
      <c r="A192" s="11">
        <v>19</v>
      </c>
      <c r="B192" s="4">
        <f t="shared" si="9"/>
        <v>0</v>
      </c>
      <c r="C192" s="4">
        <f t="shared" si="10"/>
        <v>6.5493078456103004E-4</v>
      </c>
      <c r="D192" s="4">
        <f t="shared" si="11"/>
        <v>0</v>
      </c>
      <c r="E192" s="4">
        <f t="shared" si="12"/>
        <v>0.21626516682988731</v>
      </c>
    </row>
    <row r="193" spans="1:5" x14ac:dyDescent="0.35">
      <c r="A193" s="11">
        <v>19.100000000000001</v>
      </c>
      <c r="B193" s="4">
        <f t="shared" si="9"/>
        <v>0</v>
      </c>
      <c r="C193" s="4">
        <f t="shared" si="10"/>
        <v>6.0484790228903086E-4</v>
      </c>
      <c r="D193" s="4">
        <f t="shared" si="11"/>
        <v>0</v>
      </c>
      <c r="E193" s="4">
        <f t="shared" si="12"/>
        <v>0.20694287292767749</v>
      </c>
    </row>
    <row r="194" spans="1:5" x14ac:dyDescent="0.35">
      <c r="A194" s="11">
        <v>19.2</v>
      </c>
      <c r="B194" s="4">
        <f t="shared" ref="B194:B202" si="13">IF(AND((A194&gt;=$H$3),(A194&lt;=$H$4)),1,IF(AND((A194&gt;$H$2),(A194&lt;$H$3)),((A194-$H$2)/($H$3-$H$2)),IF(AND((A194&gt;$H$4),(A194&lt;$H$5)),((A194-$H$5)/($H$4-$H$5)),0)))</f>
        <v>0</v>
      </c>
      <c r="C194" s="4">
        <f t="shared" ref="C194:C202" si="14">1/(1+ABS((A194-$H$10)/$H$8)^(2*$H$9))</f>
        <v>5.590307594696822E-4</v>
      </c>
      <c r="D194" s="4">
        <f t="shared" ref="D194:D202" si="15">IF(OR((A194&lt;=$H$13),(A194&gt;=$H$15)),0,IF(A194=$H$14,1,IF(AND((A194&gt;$H$13),(A194&lt;$H$14)),((A194-$H$13)/($H$14-$H$13)),((A194-$H$15)/($H$14-$H$15)))))</f>
        <v>0</v>
      </c>
      <c r="E194" s="4">
        <f t="shared" si="12"/>
        <v>0.19789869908361474</v>
      </c>
    </row>
    <row r="195" spans="1:5" x14ac:dyDescent="0.35">
      <c r="A195" s="11">
        <v>19.3</v>
      </c>
      <c r="B195" s="4">
        <f t="shared" si="13"/>
        <v>0</v>
      </c>
      <c r="C195" s="4">
        <f t="shared" si="14"/>
        <v>5.1707972603302909E-4</v>
      </c>
      <c r="D195" s="4">
        <f t="shared" si="15"/>
        <v>0</v>
      </c>
      <c r="E195" s="4">
        <f t="shared" ref="E195:E202" si="16">EXP(-(((A195-$H$18)^2)/(2*$H$19^2)))</f>
        <v>0.18913154513822547</v>
      </c>
    </row>
    <row r="196" spans="1:5" x14ac:dyDescent="0.35">
      <c r="A196" s="11">
        <v>19.399999999999999</v>
      </c>
      <c r="B196" s="4">
        <f t="shared" si="13"/>
        <v>0</v>
      </c>
      <c r="C196" s="4">
        <f t="shared" si="14"/>
        <v>4.7863593069161122E-4</v>
      </c>
      <c r="D196" s="4">
        <f t="shared" si="15"/>
        <v>0</v>
      </c>
      <c r="E196" s="4">
        <f t="shared" si="16"/>
        <v>0.18063985161889409</v>
      </c>
    </row>
    <row r="197" spans="1:5" x14ac:dyDescent="0.35">
      <c r="A197" s="11">
        <v>19.5</v>
      </c>
      <c r="B197" s="4">
        <f t="shared" si="13"/>
        <v>0</v>
      </c>
      <c r="C197" s="4">
        <f t="shared" si="14"/>
        <v>4.4337677413629456E-4</v>
      </c>
      <c r="D197" s="4">
        <f t="shared" si="15"/>
        <v>0</v>
      </c>
      <c r="E197" s="4">
        <f t="shared" si="16"/>
        <v>0.17242162389375282</v>
      </c>
    </row>
    <row r="198" spans="1:5" x14ac:dyDescent="0.35">
      <c r="A198" s="11">
        <v>19.600000000000001</v>
      </c>
      <c r="B198" s="4">
        <f t="shared" si="13"/>
        <v>0</v>
      </c>
      <c r="C198" s="4">
        <f t="shared" si="14"/>
        <v>4.1101197138081365E-4</v>
      </c>
      <c r="D198" s="4">
        <f t="shared" si="15"/>
        <v>0</v>
      </c>
      <c r="E198" s="4">
        <f t="shared" si="16"/>
        <v>0.16447445657715479</v>
      </c>
    </row>
    <row r="199" spans="1:5" x14ac:dyDescent="0.35">
      <c r="A199" s="11">
        <v>19.7</v>
      </c>
      <c r="B199" s="4">
        <f t="shared" si="13"/>
        <v>0</v>
      </c>
      <c r="C199" s="4">
        <f t="shared" si="14"/>
        <v>3.8128005683647022E-4</v>
      </c>
      <c r="D199" s="4">
        <f t="shared" si="15"/>
        <v>0</v>
      </c>
      <c r="E199" s="4">
        <f t="shared" si="16"/>
        <v>0.15679555808603976</v>
      </c>
    </row>
    <row r="200" spans="1:5" x14ac:dyDescent="0.35">
      <c r="A200" s="11">
        <v>19.8</v>
      </c>
      <c r="B200" s="4">
        <f t="shared" si="13"/>
        <v>0</v>
      </c>
      <c r="C200" s="4">
        <f t="shared" si="14"/>
        <v>3.5394529451870216E-4</v>
      </c>
      <c r="D200" s="4">
        <f t="shared" si="15"/>
        <v>0</v>
      </c>
      <c r="E200" s="4">
        <f t="shared" si="16"/>
        <v>0.14938177525041799</v>
      </c>
    </row>
    <row r="201" spans="1:5" x14ac:dyDescent="0.35">
      <c r="A201" s="11">
        <v>19.899999999999999</v>
      </c>
      <c r="B201" s="4">
        <f t="shared" si="13"/>
        <v>0</v>
      </c>
      <c r="C201" s="4">
        <f t="shared" si="14"/>
        <v>3.2879494337512198E-4</v>
      </c>
      <c r="D201" s="4">
        <f t="shared" si="15"/>
        <v>0</v>
      </c>
      <c r="E201" s="4">
        <f t="shared" si="16"/>
        <v>0.14222961788539545</v>
      </c>
    </row>
    <row r="202" spans="1:5" x14ac:dyDescent="0.35">
      <c r="A202" s="11">
        <v>20</v>
      </c>
      <c r="B202" s="4">
        <f t="shared" si="13"/>
        <v>0</v>
      </c>
      <c r="C202" s="4">
        <f t="shared" si="14"/>
        <v>3.0563683426034454E-4</v>
      </c>
      <c r="D202" s="4">
        <f t="shared" si="15"/>
        <v>0</v>
      </c>
      <c r="E202" s="4">
        <f t="shared" si="16"/>
        <v>0.1353352832366127</v>
      </c>
    </row>
  </sheetData>
  <mergeCells count="7">
    <mergeCell ref="J25:K25"/>
    <mergeCell ref="J30:K30"/>
    <mergeCell ref="G17:H17"/>
    <mergeCell ref="G1:H1"/>
    <mergeCell ref="J1:K1"/>
    <mergeCell ref="G7:H7"/>
    <mergeCell ref="G12:H12"/>
  </mergeCells>
  <pageMargins left="0.7" right="0.7" top="0.75" bottom="0.75" header="0.3" footer="0.3"/>
  <pageSetup paperSize="9" orientation="portrait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BA53"/>
  <sheetViews>
    <sheetView topLeftCell="AF8" zoomScale="85" zoomScaleNormal="85" workbookViewId="0">
      <selection activeCell="T10" sqref="T10"/>
    </sheetView>
  </sheetViews>
  <sheetFormatPr defaultRowHeight="14.5" x14ac:dyDescent="0.35"/>
  <cols>
    <col min="12" max="12" width="44.453125" bestFit="1" customWidth="1"/>
    <col min="13" max="13" width="17.453125" customWidth="1"/>
    <col min="14" max="14" width="20" bestFit="1" customWidth="1"/>
    <col min="15" max="15" width="20.1796875" bestFit="1" customWidth="1"/>
    <col min="16" max="16" width="21" bestFit="1" customWidth="1"/>
    <col min="17" max="17" width="15.1796875" bestFit="1" customWidth="1"/>
    <col min="18" max="19" width="12.453125" bestFit="1" customWidth="1"/>
    <col min="21" max="21" width="21" bestFit="1" customWidth="1"/>
    <col min="22" max="22" width="17.453125" bestFit="1" customWidth="1"/>
    <col min="23" max="23" width="20" bestFit="1" customWidth="1"/>
    <col min="24" max="24" width="20.453125" bestFit="1" customWidth="1"/>
    <col min="25" max="25" width="21" bestFit="1" customWidth="1"/>
    <col min="26" max="26" width="10.6328125" bestFit="1" customWidth="1"/>
    <col min="27" max="28" width="13.36328125" bestFit="1" customWidth="1"/>
    <col min="30" max="30" width="20.90625" bestFit="1" customWidth="1"/>
    <col min="31" max="31" width="17.81640625" bestFit="1" customWidth="1"/>
    <col min="32" max="32" width="20" bestFit="1" customWidth="1"/>
    <col min="33" max="33" width="20.453125" bestFit="1" customWidth="1"/>
    <col min="34" max="34" width="20.90625" bestFit="1" customWidth="1"/>
    <col min="35" max="35" width="6" bestFit="1" customWidth="1"/>
    <col min="36" max="37" width="13.36328125" bestFit="1" customWidth="1"/>
    <col min="39" max="39" width="15.36328125" customWidth="1"/>
    <col min="40" max="40" width="17.81640625" bestFit="1" customWidth="1"/>
    <col min="41" max="41" width="20" bestFit="1" customWidth="1"/>
    <col min="42" max="42" width="20.453125" bestFit="1" customWidth="1"/>
    <col min="43" max="43" width="20.90625" bestFit="1" customWidth="1"/>
    <col min="44" max="44" width="7.08984375" bestFit="1" customWidth="1"/>
    <col min="45" max="46" width="13.36328125" bestFit="1" customWidth="1"/>
    <col min="48" max="48" width="25.453125" customWidth="1"/>
    <col min="49" max="49" width="11.90625" customWidth="1"/>
    <col min="50" max="50" width="11" customWidth="1"/>
    <col min="51" max="51" width="10.90625" customWidth="1"/>
    <col min="52" max="52" width="12.36328125" customWidth="1"/>
  </cols>
  <sheetData>
    <row r="2" spans="1:45" x14ac:dyDescent="0.35">
      <c r="L2" s="174" t="s">
        <v>182</v>
      </c>
      <c r="M2" s="143"/>
      <c r="N2" s="143"/>
      <c r="O2" s="143"/>
      <c r="P2" s="143"/>
      <c r="Q2" s="143"/>
      <c r="R2" s="144"/>
    </row>
    <row r="3" spans="1:45" ht="29" x14ac:dyDescent="0.35">
      <c r="L3" s="51" t="s">
        <v>183</v>
      </c>
      <c r="M3" s="52" t="s">
        <v>184</v>
      </c>
      <c r="N3" s="53" t="s">
        <v>185</v>
      </c>
      <c r="O3" s="52" t="s">
        <v>186</v>
      </c>
      <c r="P3" s="54" t="s">
        <v>187</v>
      </c>
      <c r="Q3" s="55" t="s">
        <v>188</v>
      </c>
      <c r="R3" s="55" t="s">
        <v>189</v>
      </c>
    </row>
    <row r="4" spans="1:45" ht="29" x14ac:dyDescent="0.35">
      <c r="L4" s="52" t="s">
        <v>190</v>
      </c>
      <c r="M4" s="56">
        <v>1</v>
      </c>
      <c r="N4" s="56">
        <v>0.33333333333333331</v>
      </c>
      <c r="O4" s="56">
        <v>0.2</v>
      </c>
      <c r="P4" s="57">
        <f t="shared" ref="P4:P6" si="0">SUM(M4:O4)</f>
        <v>1.5333333333333332</v>
      </c>
      <c r="Q4" s="55">
        <f t="shared" ref="Q4:Q6" si="1">GEOMEAN(M4:O4)</f>
        <v>0.40548013303822666</v>
      </c>
      <c r="R4" s="55">
        <f t="shared" ref="R4:R6" si="2">Q4/SUM($Q$4:$Q$6)</f>
        <v>0.1111111111111111</v>
      </c>
    </row>
    <row r="5" spans="1:45" ht="29" x14ac:dyDescent="0.35">
      <c r="L5" s="53" t="s">
        <v>191</v>
      </c>
      <c r="M5" s="56">
        <f>1/N4</f>
        <v>3</v>
      </c>
      <c r="N5" s="56">
        <v>1</v>
      </c>
      <c r="O5" s="56">
        <f>O4/N4</f>
        <v>0.60000000000000009</v>
      </c>
      <c r="P5" s="57">
        <f t="shared" si="0"/>
        <v>4.5999999999999996</v>
      </c>
      <c r="Q5" s="55">
        <f t="shared" si="1"/>
        <v>1.2164403991146802</v>
      </c>
      <c r="R5" s="55">
        <f t="shared" si="2"/>
        <v>0.33333333333333337</v>
      </c>
      <c r="T5" s="9"/>
      <c r="U5" s="9"/>
      <c r="V5" s="9"/>
    </row>
    <row r="6" spans="1:45" ht="29" x14ac:dyDescent="0.35">
      <c r="L6" s="58" t="s">
        <v>192</v>
      </c>
      <c r="M6" s="59">
        <f>1/O4</f>
        <v>5</v>
      </c>
      <c r="N6" s="56">
        <f>N4/O4</f>
        <v>1.6666666666666665</v>
      </c>
      <c r="O6" s="56">
        <v>1</v>
      </c>
      <c r="P6" s="57">
        <f t="shared" si="0"/>
        <v>7.6666666666666661</v>
      </c>
      <c r="Q6" s="55">
        <f t="shared" si="1"/>
        <v>2.0274006651911334</v>
      </c>
      <c r="R6" s="55">
        <f t="shared" si="2"/>
        <v>0.55555555555555558</v>
      </c>
    </row>
    <row r="7" spans="1:45" x14ac:dyDescent="0.35">
      <c r="L7" s="54" t="s">
        <v>187</v>
      </c>
      <c r="M7" s="57">
        <f>SUM(M4:M6)</f>
        <v>9</v>
      </c>
      <c r="N7" s="60">
        <f t="shared" ref="N7:O7" si="3">SUM(N4:N6)</f>
        <v>3</v>
      </c>
      <c r="O7" s="57">
        <f t="shared" si="3"/>
        <v>1.8</v>
      </c>
      <c r="P7" s="54" t="s">
        <v>193</v>
      </c>
      <c r="Q7" s="55">
        <f>SUM(Q4:Q6)</f>
        <v>3.6493211973440403</v>
      </c>
      <c r="R7" s="9"/>
    </row>
    <row r="8" spans="1:45" x14ac:dyDescent="0.35">
      <c r="L8" s="61" t="s">
        <v>194</v>
      </c>
      <c r="M8" s="11">
        <f>M7*R4+N7*R5+O7*R6</f>
        <v>3</v>
      </c>
      <c r="N8" s="62" t="s">
        <v>195</v>
      </c>
      <c r="O8" s="11">
        <v>3</v>
      </c>
    </row>
    <row r="9" spans="1:45" x14ac:dyDescent="0.35">
      <c r="L9" s="63" t="s">
        <v>196</v>
      </c>
      <c r="M9" s="11">
        <f>(M8-O8)/(O8-1)</f>
        <v>0</v>
      </c>
      <c r="N9" s="63" t="s">
        <v>197</v>
      </c>
      <c r="O9" s="11">
        <f>M9/0.58</f>
        <v>0</v>
      </c>
    </row>
    <row r="10" spans="1:45" x14ac:dyDescent="0.35">
      <c r="L10" s="70" t="s">
        <v>218</v>
      </c>
      <c r="M10" s="69">
        <v>0.1111111111111111</v>
      </c>
      <c r="N10" s="71">
        <v>0.33333333333333337</v>
      </c>
      <c r="O10" s="71">
        <v>0.55555555555555558</v>
      </c>
    </row>
    <row r="12" spans="1:45" x14ac:dyDescent="0.35">
      <c r="A12" t="s">
        <v>217</v>
      </c>
      <c r="L12" s="153" t="s">
        <v>198</v>
      </c>
      <c r="M12" s="153"/>
      <c r="N12" s="153"/>
      <c r="O12" s="153"/>
      <c r="P12" s="153"/>
      <c r="Q12" s="153"/>
      <c r="R12" s="153"/>
      <c r="S12" s="153"/>
      <c r="U12" s="153" t="s">
        <v>199</v>
      </c>
      <c r="V12" s="153"/>
      <c r="W12" s="153"/>
      <c r="X12" s="153"/>
      <c r="Y12" s="153"/>
      <c r="Z12" s="153"/>
      <c r="AA12" s="153"/>
      <c r="AB12" s="153"/>
      <c r="AD12" s="153" t="s">
        <v>200</v>
      </c>
      <c r="AE12" s="153"/>
      <c r="AF12" s="153"/>
      <c r="AG12" s="153"/>
      <c r="AH12" s="153"/>
      <c r="AI12" s="153"/>
      <c r="AJ12" s="153"/>
      <c r="AK12" s="153"/>
      <c r="AM12" s="153" t="s">
        <v>214</v>
      </c>
      <c r="AN12" s="153"/>
      <c r="AO12" s="153"/>
      <c r="AP12" s="153"/>
      <c r="AQ12" s="153"/>
    </row>
    <row r="13" spans="1:45" x14ac:dyDescent="0.35">
      <c r="L13" s="11" t="s">
        <v>183</v>
      </c>
      <c r="M13" s="64" t="s">
        <v>201</v>
      </c>
      <c r="N13" s="64" t="s">
        <v>202</v>
      </c>
      <c r="O13" s="64" t="s">
        <v>203</v>
      </c>
      <c r="P13" s="64" t="s">
        <v>204</v>
      </c>
      <c r="Q13" s="54" t="s">
        <v>187</v>
      </c>
      <c r="R13" s="54" t="s">
        <v>188</v>
      </c>
      <c r="S13" s="54" t="s">
        <v>189</v>
      </c>
      <c r="U13" s="11" t="s">
        <v>183</v>
      </c>
      <c r="V13" s="64" t="s">
        <v>201</v>
      </c>
      <c r="W13" s="64" t="s">
        <v>202</v>
      </c>
      <c r="X13" s="64" t="s">
        <v>203</v>
      </c>
      <c r="Y13" s="64" t="s">
        <v>204</v>
      </c>
      <c r="Z13" s="54" t="s">
        <v>187</v>
      </c>
      <c r="AA13" s="54" t="s">
        <v>188</v>
      </c>
      <c r="AB13" s="54" t="s">
        <v>189</v>
      </c>
      <c r="AD13" s="11" t="s">
        <v>183</v>
      </c>
      <c r="AE13" s="64" t="s">
        <v>201</v>
      </c>
      <c r="AF13" s="64" t="s">
        <v>202</v>
      </c>
      <c r="AG13" s="64" t="s">
        <v>203</v>
      </c>
      <c r="AH13" s="64" t="s">
        <v>204</v>
      </c>
      <c r="AI13" s="54" t="s">
        <v>187</v>
      </c>
      <c r="AJ13" s="54" t="s">
        <v>188</v>
      </c>
      <c r="AK13" s="54" t="s">
        <v>189</v>
      </c>
      <c r="AM13" s="11" t="s">
        <v>183</v>
      </c>
      <c r="AN13" s="64" t="s">
        <v>201</v>
      </c>
      <c r="AO13" s="64" t="s">
        <v>202</v>
      </c>
      <c r="AP13" s="64" t="s">
        <v>203</v>
      </c>
      <c r="AQ13" s="64" t="s">
        <v>204</v>
      </c>
      <c r="AR13" s="64" t="s">
        <v>205</v>
      </c>
      <c r="AS13" s="65"/>
    </row>
    <row r="14" spans="1:45" ht="29" x14ac:dyDescent="0.35">
      <c r="L14" s="64" t="s">
        <v>201</v>
      </c>
      <c r="M14" s="11">
        <v>1</v>
      </c>
      <c r="N14" s="11">
        <v>4</v>
      </c>
      <c r="O14" s="11">
        <v>5</v>
      </c>
      <c r="P14" s="11">
        <v>2</v>
      </c>
      <c r="Q14" s="57">
        <f t="shared" ref="Q14:Q28" si="4">SUM(M14:P14)</f>
        <v>12</v>
      </c>
      <c r="R14" s="55">
        <f t="shared" ref="R14:R17" si="5">GEOMEAN(M14:P14)</f>
        <v>2.514866859365871</v>
      </c>
      <c r="S14" s="55">
        <f t="shared" ref="S14:S17" si="6">R14/$R$18</f>
        <v>0.51282051282051289</v>
      </c>
      <c r="U14" s="64" t="s">
        <v>201</v>
      </c>
      <c r="V14" s="66">
        <v>1</v>
      </c>
      <c r="W14" s="66">
        <f>1/7</f>
        <v>0.14285714285714285</v>
      </c>
      <c r="X14" s="66">
        <f>1/4</f>
        <v>0.25</v>
      </c>
      <c r="Y14" s="66">
        <v>0.2</v>
      </c>
      <c r="Z14" s="57">
        <f t="shared" ref="Z14:Z28" si="7">SUM(V14:Y14)</f>
        <v>1.5928571428571427</v>
      </c>
      <c r="AA14" s="55">
        <f t="shared" ref="AA14:AA17" si="8">GEOMEAN(V14:Y14)</f>
        <v>0.29071536848410967</v>
      </c>
      <c r="AB14" s="55">
        <f t="shared" ref="AB14:AB17" si="9">AA14/$AA$18</f>
        <v>5.8823529411764705E-2</v>
      </c>
      <c r="AD14" s="64" t="s">
        <v>201</v>
      </c>
      <c r="AE14" s="66">
        <v>1</v>
      </c>
      <c r="AF14" s="66">
        <v>2</v>
      </c>
      <c r="AG14" s="66">
        <v>0.33333333333333331</v>
      </c>
      <c r="AH14" s="66">
        <f>1/6</f>
        <v>0.16666666666666666</v>
      </c>
      <c r="AI14" s="57">
        <f t="shared" ref="AI14:AI28" si="10">SUM(AE14:AH14)</f>
        <v>3.5</v>
      </c>
      <c r="AJ14" s="55">
        <f t="shared" ref="AJ14:AJ17" si="11">GEOMEAN(AE14:AH14)</f>
        <v>0.57735026918962573</v>
      </c>
      <c r="AK14" s="55">
        <f t="shared" ref="AK14:AK17" si="12">AJ14/$AJ$18</f>
        <v>9.5238095238095219E-2</v>
      </c>
      <c r="AM14" s="52" t="s">
        <v>190</v>
      </c>
      <c r="AN14" s="66" cm="1">
        <f t="array" ref="AN14:AQ14">TRANSPOSE(S14:S17)</f>
        <v>0.51282051282051289</v>
      </c>
      <c r="AO14" s="66">
        <v>0.12820512820512822</v>
      </c>
      <c r="AP14" s="66">
        <v>0.10256410256410256</v>
      </c>
      <c r="AQ14" s="66">
        <v>0.25641025641025644</v>
      </c>
      <c r="AR14" s="67">
        <f t="shared" ref="AR14:AR16" si="13">SUM(_xlfn.ANCHORARRAY(AN14))</f>
        <v>1</v>
      </c>
      <c r="AS14" s="68"/>
    </row>
    <row r="15" spans="1:45" ht="29" x14ac:dyDescent="0.35">
      <c r="L15" s="64" t="s">
        <v>202</v>
      </c>
      <c r="M15" s="11">
        <f>M14/N14</f>
        <v>0.25</v>
      </c>
      <c r="N15" s="11">
        <v>1</v>
      </c>
      <c r="O15" s="11">
        <f>O14/N14</f>
        <v>1.25</v>
      </c>
      <c r="P15" s="11">
        <f>P14/N14</f>
        <v>0.5</v>
      </c>
      <c r="Q15" s="57">
        <f t="shared" si="4"/>
        <v>3</v>
      </c>
      <c r="R15" s="55">
        <f t="shared" si="5"/>
        <v>0.62871671484146774</v>
      </c>
      <c r="S15" s="55">
        <f t="shared" si="6"/>
        <v>0.12820512820512822</v>
      </c>
      <c r="U15" s="64" t="s">
        <v>202</v>
      </c>
      <c r="V15" s="66">
        <f>V14/W14</f>
        <v>7</v>
      </c>
      <c r="W15" s="66">
        <v>1</v>
      </c>
      <c r="X15" s="66">
        <f>X14/W14</f>
        <v>1.75</v>
      </c>
      <c r="Y15" s="66">
        <f>Y14/W14</f>
        <v>1.4000000000000001</v>
      </c>
      <c r="Z15" s="57">
        <f t="shared" si="7"/>
        <v>11.15</v>
      </c>
      <c r="AA15" s="55">
        <f t="shared" si="8"/>
        <v>2.0350075793887679</v>
      </c>
      <c r="AB15" s="55">
        <f t="shared" si="9"/>
        <v>0.41176470588235298</v>
      </c>
      <c r="AD15" s="64" t="s">
        <v>202</v>
      </c>
      <c r="AE15" s="66">
        <f>AE14/AF14</f>
        <v>0.5</v>
      </c>
      <c r="AF15" s="66">
        <v>1</v>
      </c>
      <c r="AG15" s="66">
        <f>AG14/AF14</f>
        <v>0.16666666666666666</v>
      </c>
      <c r="AH15" s="66">
        <f>AH14/AF14</f>
        <v>8.3333333333333329E-2</v>
      </c>
      <c r="AI15" s="57">
        <f t="shared" si="10"/>
        <v>1.75</v>
      </c>
      <c r="AJ15" s="55">
        <f t="shared" si="11"/>
        <v>0.28867513459481287</v>
      </c>
      <c r="AK15" s="55">
        <f t="shared" si="12"/>
        <v>4.7619047619047609E-2</v>
      </c>
      <c r="AM15" s="53" t="s">
        <v>191</v>
      </c>
      <c r="AN15" s="66" cm="1">
        <f t="array" ref="AN15:AQ15">TRANSPOSE(AB14:AB17)</f>
        <v>5.8823529411764705E-2</v>
      </c>
      <c r="AO15" s="66">
        <v>0.41176470588235298</v>
      </c>
      <c r="AP15" s="66">
        <v>0.23529411764705882</v>
      </c>
      <c r="AQ15" s="66">
        <v>0.29411764705882348</v>
      </c>
      <c r="AR15" s="67">
        <f t="shared" si="13"/>
        <v>1</v>
      </c>
      <c r="AS15" s="68"/>
    </row>
    <row r="16" spans="1:45" ht="29" x14ac:dyDescent="0.35">
      <c r="L16" s="64" t="s">
        <v>203</v>
      </c>
      <c r="M16" s="11">
        <f>M14/O14</f>
        <v>0.2</v>
      </c>
      <c r="N16" s="11">
        <f>N14/O14</f>
        <v>0.8</v>
      </c>
      <c r="O16" s="11">
        <v>1</v>
      </c>
      <c r="P16" s="11">
        <f>P14/O14</f>
        <v>0.4</v>
      </c>
      <c r="Q16" s="57">
        <f t="shared" si="4"/>
        <v>2.4</v>
      </c>
      <c r="R16" s="55">
        <f t="shared" si="5"/>
        <v>0.50297337187317415</v>
      </c>
      <c r="S16" s="55">
        <f t="shared" si="6"/>
        <v>0.10256410256410256</v>
      </c>
      <c r="U16" s="64" t="s">
        <v>203</v>
      </c>
      <c r="V16" s="66">
        <f>V14/X14</f>
        <v>4</v>
      </c>
      <c r="W16" s="66">
        <f>W14/X14</f>
        <v>0.5714285714285714</v>
      </c>
      <c r="X16" s="66">
        <v>1</v>
      </c>
      <c r="Y16" s="66">
        <f>Y14/X14</f>
        <v>0.8</v>
      </c>
      <c r="Z16" s="57">
        <f t="shared" si="7"/>
        <v>6.371428571428571</v>
      </c>
      <c r="AA16" s="55">
        <f t="shared" si="8"/>
        <v>1.1628614739364387</v>
      </c>
      <c r="AB16" s="55">
        <f t="shared" si="9"/>
        <v>0.23529411764705882</v>
      </c>
      <c r="AD16" s="64" t="s">
        <v>203</v>
      </c>
      <c r="AE16" s="66">
        <f>AE14/AG14</f>
        <v>3</v>
      </c>
      <c r="AF16" s="66">
        <f>AF14/AG14</f>
        <v>6</v>
      </c>
      <c r="AG16" s="66">
        <v>1</v>
      </c>
      <c r="AH16" s="66">
        <f>AH14/AG14</f>
        <v>0.5</v>
      </c>
      <c r="AI16" s="57">
        <f t="shared" si="10"/>
        <v>10.5</v>
      </c>
      <c r="AJ16" s="55">
        <f t="shared" si="11"/>
        <v>1.7320508075688774</v>
      </c>
      <c r="AK16" s="55">
        <f t="shared" si="12"/>
        <v>0.2857142857142857</v>
      </c>
      <c r="AM16" s="52" t="s">
        <v>192</v>
      </c>
      <c r="AN16" s="66" cm="1">
        <f t="array" ref="AN16:AQ16">TRANSPOSE(AK14:AK17)</f>
        <v>9.5238095238095219E-2</v>
      </c>
      <c r="AO16" s="66">
        <v>4.7619047619047609E-2</v>
      </c>
      <c r="AP16" s="66">
        <v>0.2857142857142857</v>
      </c>
      <c r="AQ16" s="66">
        <v>0.5714285714285714</v>
      </c>
      <c r="AR16" s="67">
        <f t="shared" si="13"/>
        <v>0.99999999999999989</v>
      </c>
      <c r="AS16" s="68"/>
    </row>
    <row r="17" spans="12:53" x14ac:dyDescent="0.35">
      <c r="L17" s="64" t="s">
        <v>204</v>
      </c>
      <c r="M17" s="11">
        <f>1/P14</f>
        <v>0.5</v>
      </c>
      <c r="N17" s="11">
        <f>N14/P14</f>
        <v>2</v>
      </c>
      <c r="O17" s="11">
        <f>O14/P14</f>
        <v>2.5</v>
      </c>
      <c r="P17" s="11">
        <v>1</v>
      </c>
      <c r="Q17" s="57">
        <f t="shared" si="4"/>
        <v>6</v>
      </c>
      <c r="R17" s="55">
        <f t="shared" si="5"/>
        <v>1.2574334296829355</v>
      </c>
      <c r="S17" s="55">
        <f t="shared" si="6"/>
        <v>0.25641025641025644</v>
      </c>
      <c r="U17" s="64" t="s">
        <v>204</v>
      </c>
      <c r="V17" s="66">
        <f>1/Y14</f>
        <v>5</v>
      </c>
      <c r="W17" s="66">
        <f>W14/Y14</f>
        <v>0.71428571428571419</v>
      </c>
      <c r="X17" s="66">
        <f>X14/Y14</f>
        <v>1.25</v>
      </c>
      <c r="Y17" s="66">
        <v>1</v>
      </c>
      <c r="Z17" s="57">
        <f t="shared" si="7"/>
        <v>7.9642857142857144</v>
      </c>
      <c r="AA17" s="55">
        <f t="shared" si="8"/>
        <v>1.4535768424205482</v>
      </c>
      <c r="AB17" s="55">
        <f t="shared" si="9"/>
        <v>0.29411764705882348</v>
      </c>
      <c r="AD17" s="64" t="s">
        <v>204</v>
      </c>
      <c r="AE17" s="66">
        <f>1/AH14</f>
        <v>6</v>
      </c>
      <c r="AF17" s="66">
        <f>AF14/AH14</f>
        <v>12</v>
      </c>
      <c r="AG17" s="66">
        <f>AG14/AH14</f>
        <v>2</v>
      </c>
      <c r="AH17" s="66">
        <v>1</v>
      </c>
      <c r="AI17" s="57">
        <f t="shared" si="10"/>
        <v>21</v>
      </c>
      <c r="AJ17" s="55">
        <f t="shared" si="11"/>
        <v>3.4641016151377548</v>
      </c>
      <c r="AK17" s="55">
        <f t="shared" si="12"/>
        <v>0.5714285714285714</v>
      </c>
    </row>
    <row r="18" spans="12:53" x14ac:dyDescent="0.35">
      <c r="L18" s="54" t="s">
        <v>187</v>
      </c>
      <c r="M18" s="55">
        <f>SUM(M14:M17)</f>
        <v>1.95</v>
      </c>
      <c r="N18" s="55">
        <f t="shared" ref="N18:P18" si="14">SUM(N14:N17)</f>
        <v>7.8</v>
      </c>
      <c r="O18" s="55">
        <f t="shared" si="14"/>
        <v>9.75</v>
      </c>
      <c r="P18" s="55">
        <f t="shared" si="14"/>
        <v>3.9</v>
      </c>
      <c r="Q18" s="54" t="s">
        <v>193</v>
      </c>
      <c r="R18" s="55">
        <f>SUM(R14:R17)</f>
        <v>4.9039903757634482</v>
      </c>
      <c r="S18" s="9"/>
      <c r="U18" s="54" t="s">
        <v>187</v>
      </c>
      <c r="V18" s="55">
        <f>SUM(V14:V17)</f>
        <v>17</v>
      </c>
      <c r="W18" s="55">
        <f>SUM(W14:W17)</f>
        <v>2.4285714285714284</v>
      </c>
      <c r="X18" s="55">
        <f>SUM(X14:X17)</f>
        <v>4.25</v>
      </c>
      <c r="Y18" s="55">
        <f>SUM(Y14:Y17)</f>
        <v>3.4000000000000004</v>
      </c>
      <c r="Z18" s="54" t="s">
        <v>193</v>
      </c>
      <c r="AA18" s="55">
        <f>SUM(AA14:AA17)</f>
        <v>4.9421612642298642</v>
      </c>
      <c r="AB18" s="9"/>
      <c r="AD18" s="54" t="s">
        <v>187</v>
      </c>
      <c r="AE18" s="55">
        <f>SUM(AE14:AE17)</f>
        <v>10.5</v>
      </c>
      <c r="AF18" s="55">
        <f>SUM(AF14:AF17)</f>
        <v>21</v>
      </c>
      <c r="AG18" s="55">
        <f>SUM(AG14:AG17)</f>
        <v>3.5</v>
      </c>
      <c r="AH18" s="55">
        <f>SUM(AH14:AH17)</f>
        <v>1.75</v>
      </c>
      <c r="AI18" s="54" t="s">
        <v>193</v>
      </c>
      <c r="AJ18" s="55">
        <f>SUM(AJ14:AJ17)</f>
        <v>6.0621778264910713</v>
      </c>
      <c r="AK18" s="9"/>
    </row>
    <row r="19" spans="12:53" x14ac:dyDescent="0.35">
      <c r="L19" s="61" t="s">
        <v>194</v>
      </c>
      <c r="M19" s="11">
        <f>M18*S14+N18*S15+O18*S16+P18*S17</f>
        <v>4</v>
      </c>
      <c r="N19" s="62" t="s">
        <v>195</v>
      </c>
      <c r="O19" s="11">
        <v>4</v>
      </c>
      <c r="P19" s="9"/>
      <c r="Q19" s="9"/>
      <c r="R19" s="9"/>
      <c r="S19" s="9"/>
      <c r="U19" s="61" t="s">
        <v>194</v>
      </c>
      <c r="V19" s="11">
        <f>V18*AB14+W18*AB15+X18*AB16+Y18*AB17</f>
        <v>4</v>
      </c>
      <c r="W19" s="62" t="s">
        <v>195</v>
      </c>
      <c r="X19" s="11">
        <v>4</v>
      </c>
      <c r="Y19" s="9"/>
      <c r="Z19" s="9"/>
      <c r="AA19" s="9"/>
      <c r="AB19" s="9"/>
      <c r="AD19" s="61" t="s">
        <v>194</v>
      </c>
      <c r="AE19" s="11">
        <f>AE18*AK14+AF18*AK15+AG18*AK16+AH18*AK17</f>
        <v>3.9999999999999996</v>
      </c>
      <c r="AF19" s="62" t="s">
        <v>195</v>
      </c>
      <c r="AG19" s="11">
        <v>4</v>
      </c>
      <c r="AH19" s="9"/>
      <c r="AI19" s="9"/>
      <c r="AJ19" s="9"/>
      <c r="AK19" s="9"/>
    </row>
    <row r="20" spans="12:53" x14ac:dyDescent="0.35">
      <c r="L20" s="63" t="s">
        <v>196</v>
      </c>
      <c r="M20" s="72">
        <f>(M19-O19)/(O19-1)</f>
        <v>0</v>
      </c>
      <c r="N20" s="73" t="s">
        <v>197</v>
      </c>
      <c r="O20" s="72">
        <f>M20/0.9</f>
        <v>0</v>
      </c>
      <c r="P20" s="9"/>
      <c r="Q20" s="9"/>
      <c r="R20" s="9"/>
      <c r="S20" s="9"/>
      <c r="U20" s="63" t="s">
        <v>196</v>
      </c>
      <c r="V20" s="11">
        <f>(V19-X19)/(X19-1)</f>
        <v>0</v>
      </c>
      <c r="W20" s="63" t="s">
        <v>197</v>
      </c>
      <c r="X20" s="11">
        <f>V20/0.9</f>
        <v>0</v>
      </c>
      <c r="Y20" s="9"/>
      <c r="Z20" s="9"/>
      <c r="AA20" s="9"/>
      <c r="AB20" s="9"/>
      <c r="AD20" s="63" t="s">
        <v>196</v>
      </c>
      <c r="AE20" s="66">
        <f>(AE19-AG19)/(AG19-1)</f>
        <v>-1.4802973661668753E-16</v>
      </c>
      <c r="AF20" s="63" t="s">
        <v>197</v>
      </c>
      <c r="AG20" s="66">
        <f>AE20/0.9</f>
        <v>-1.6447748512965281E-16</v>
      </c>
      <c r="AH20" s="9"/>
      <c r="AI20" s="9"/>
      <c r="AJ20" s="9"/>
      <c r="AK20" s="9"/>
    </row>
    <row r="21" spans="12:53" x14ac:dyDescent="0.35">
      <c r="L21" s="70" t="s">
        <v>218</v>
      </c>
      <c r="M21" s="71">
        <v>0.51282051282051289</v>
      </c>
      <c r="N21" s="69">
        <v>0.12820512820512822</v>
      </c>
      <c r="O21" s="71">
        <v>0.10256410256410256</v>
      </c>
      <c r="P21" s="71">
        <v>0.25641025641025644</v>
      </c>
      <c r="Q21" s="9"/>
      <c r="R21" s="9"/>
      <c r="S21" s="9"/>
      <c r="U21" s="70" t="s">
        <v>218</v>
      </c>
      <c r="V21" s="71">
        <v>5.8823529411764705E-2</v>
      </c>
      <c r="W21" s="69">
        <v>0.41176470588235298</v>
      </c>
      <c r="X21" s="71">
        <v>0.23529411764705882</v>
      </c>
      <c r="Y21" s="71">
        <v>0.29411764705882348</v>
      </c>
      <c r="Z21" s="9"/>
      <c r="AA21" s="9"/>
      <c r="AB21" s="9"/>
      <c r="AD21" s="70" t="s">
        <v>218</v>
      </c>
      <c r="AE21" s="71">
        <v>9.5238095238095219E-2</v>
      </c>
      <c r="AF21" s="69">
        <v>4.7619047619047609E-2</v>
      </c>
      <c r="AG21" s="71">
        <v>0.2857142857142857</v>
      </c>
      <c r="AH21" s="71">
        <v>0.5714285714285714</v>
      </c>
      <c r="AI21" s="9"/>
      <c r="AJ21" s="9"/>
      <c r="AK21" s="9"/>
    </row>
    <row r="23" spans="12:53" x14ac:dyDescent="0.35">
      <c r="L23" s="141" t="s">
        <v>206</v>
      </c>
      <c r="M23" s="137"/>
      <c r="N23" s="137"/>
      <c r="O23" s="137"/>
      <c r="P23" s="137"/>
      <c r="Q23" s="137"/>
      <c r="R23" s="137"/>
      <c r="S23" s="138"/>
      <c r="U23" s="141" t="s">
        <v>207</v>
      </c>
      <c r="V23" s="137"/>
      <c r="W23" s="137"/>
      <c r="X23" s="137"/>
      <c r="Y23" s="137"/>
      <c r="Z23" s="137"/>
      <c r="AA23" s="137"/>
      <c r="AB23" s="138"/>
      <c r="AD23" s="141" t="s">
        <v>208</v>
      </c>
      <c r="AE23" s="137"/>
      <c r="AF23" s="137"/>
      <c r="AG23" s="137"/>
      <c r="AH23" s="137"/>
      <c r="AI23" s="137"/>
      <c r="AJ23" s="137"/>
      <c r="AK23" s="138"/>
      <c r="AM23" s="141" t="s">
        <v>209</v>
      </c>
      <c r="AN23" s="137"/>
      <c r="AO23" s="137"/>
      <c r="AP23" s="137"/>
      <c r="AQ23" s="137"/>
      <c r="AR23" s="137"/>
      <c r="AS23" s="137"/>
      <c r="AT23" s="138"/>
      <c r="AV23" s="153" t="s">
        <v>215</v>
      </c>
      <c r="AW23" s="153"/>
      <c r="AX23" s="153"/>
      <c r="AY23" s="153"/>
      <c r="AZ23" s="153"/>
    </row>
    <row r="24" spans="12:53" x14ac:dyDescent="0.35">
      <c r="L24" s="11" t="s">
        <v>183</v>
      </c>
      <c r="M24" s="64" t="s">
        <v>210</v>
      </c>
      <c r="N24" s="64" t="s">
        <v>211</v>
      </c>
      <c r="O24" s="64" t="s">
        <v>212</v>
      </c>
      <c r="P24" s="64" t="s">
        <v>213</v>
      </c>
      <c r="Q24" s="54" t="s">
        <v>187</v>
      </c>
      <c r="R24" s="54" t="s">
        <v>188</v>
      </c>
      <c r="S24" s="54" t="s">
        <v>189</v>
      </c>
      <c r="U24" s="11" t="s">
        <v>183</v>
      </c>
      <c r="V24" s="64" t="s">
        <v>210</v>
      </c>
      <c r="W24" s="64" t="s">
        <v>211</v>
      </c>
      <c r="X24" s="64" t="s">
        <v>212</v>
      </c>
      <c r="Y24" s="64" t="s">
        <v>213</v>
      </c>
      <c r="Z24" s="54" t="s">
        <v>187</v>
      </c>
      <c r="AA24" s="54" t="s">
        <v>188</v>
      </c>
      <c r="AB24" s="54" t="s">
        <v>189</v>
      </c>
      <c r="AD24" s="11" t="s">
        <v>183</v>
      </c>
      <c r="AE24" s="64" t="s">
        <v>210</v>
      </c>
      <c r="AF24" s="64" t="s">
        <v>211</v>
      </c>
      <c r="AG24" s="64" t="s">
        <v>212</v>
      </c>
      <c r="AH24" s="64" t="s">
        <v>213</v>
      </c>
      <c r="AI24" s="54" t="s">
        <v>187</v>
      </c>
      <c r="AJ24" s="54" t="s">
        <v>188</v>
      </c>
      <c r="AK24" s="54" t="s">
        <v>189</v>
      </c>
      <c r="AM24" s="11" t="s">
        <v>183</v>
      </c>
      <c r="AN24" s="64" t="s">
        <v>210</v>
      </c>
      <c r="AO24" s="64" t="s">
        <v>211</v>
      </c>
      <c r="AP24" s="64" t="s">
        <v>212</v>
      </c>
      <c r="AQ24" s="64" t="s">
        <v>213</v>
      </c>
      <c r="AR24" s="54" t="s">
        <v>187</v>
      </c>
      <c r="AS24" s="54" t="s">
        <v>188</v>
      </c>
      <c r="AT24" s="54" t="s">
        <v>189</v>
      </c>
      <c r="AV24" s="11" t="s">
        <v>183</v>
      </c>
      <c r="AW24" s="64" t="s">
        <v>210</v>
      </c>
      <c r="AX24" s="64" t="s">
        <v>211</v>
      </c>
      <c r="AY24" s="64" t="s">
        <v>212</v>
      </c>
      <c r="AZ24" s="64" t="s">
        <v>213</v>
      </c>
      <c r="BA24" s="64" t="s">
        <v>205</v>
      </c>
    </row>
    <row r="25" spans="12:53" x14ac:dyDescent="0.35">
      <c r="L25" s="64" t="s">
        <v>210</v>
      </c>
      <c r="M25" s="11">
        <v>1</v>
      </c>
      <c r="N25" s="11">
        <v>2</v>
      </c>
      <c r="O25" s="11">
        <v>5</v>
      </c>
      <c r="P25" s="11">
        <v>3</v>
      </c>
      <c r="Q25" s="57">
        <f t="shared" si="4"/>
        <v>11</v>
      </c>
      <c r="R25" s="55">
        <f t="shared" ref="R25:R28" si="15">GEOMEAN(M25:P25)</f>
        <v>2.340347319320716</v>
      </c>
      <c r="S25" s="55">
        <f t="shared" ref="S25:S28" si="16">R25/$R$29</f>
        <v>0.49180327868852458</v>
      </c>
      <c r="U25" s="64" t="s">
        <v>210</v>
      </c>
      <c r="V25" s="11">
        <v>1</v>
      </c>
      <c r="W25" s="11">
        <f>1/2</f>
        <v>0.5</v>
      </c>
      <c r="X25" s="11">
        <f>1/5</f>
        <v>0.2</v>
      </c>
      <c r="Y25" s="11">
        <f>1/8</f>
        <v>0.125</v>
      </c>
      <c r="Z25" s="57">
        <f t="shared" si="7"/>
        <v>1.825</v>
      </c>
      <c r="AA25" s="55">
        <f t="shared" ref="AA25:AA28" si="17">GEOMEAN(V25:Y25)</f>
        <v>0.334370152488211</v>
      </c>
      <c r="AB25" s="55">
        <f t="shared" ref="AB25:AB28" si="18">AA25/$AA$29</f>
        <v>6.25E-2</v>
      </c>
      <c r="AD25" s="64" t="s">
        <v>210</v>
      </c>
      <c r="AE25" s="11">
        <v>1</v>
      </c>
      <c r="AF25" s="11">
        <v>2</v>
      </c>
      <c r="AG25" s="11">
        <f>1/2</f>
        <v>0.5</v>
      </c>
      <c r="AH25" s="11">
        <v>4</v>
      </c>
      <c r="AI25" s="57">
        <f t="shared" si="10"/>
        <v>7.5</v>
      </c>
      <c r="AJ25" s="55">
        <f t="shared" ref="AJ25:AJ28" si="19">GEOMEAN(AE25:AH25)</f>
        <v>1.4142135623730949</v>
      </c>
      <c r="AK25" s="55">
        <f t="shared" ref="AK25:AK28" si="20">AJ25/$AJ$29</f>
        <v>0.26666666666666666</v>
      </c>
      <c r="AM25" s="64" t="s">
        <v>210</v>
      </c>
      <c r="AN25" s="11">
        <v>1</v>
      </c>
      <c r="AO25" s="11">
        <f>1/2</f>
        <v>0.5</v>
      </c>
      <c r="AP25" s="11">
        <f>1/5</f>
        <v>0.2</v>
      </c>
      <c r="AQ25" s="11">
        <f>1/4</f>
        <v>0.25</v>
      </c>
      <c r="AR25" s="57">
        <f t="shared" ref="AR25:AR28" si="21">SUM(AN25:AQ25)</f>
        <v>1.95</v>
      </c>
      <c r="AS25" s="55">
        <f t="shared" ref="AS25:AS28" si="22">GEOMEAN(AN25:AQ25)</f>
        <v>0.39763536438352531</v>
      </c>
      <c r="AT25" s="55">
        <f t="shared" ref="AT25:AT28" si="23">AS25/$AS$29</f>
        <v>8.3333333333333329E-2</v>
      </c>
      <c r="AV25" s="64" t="s">
        <v>201</v>
      </c>
      <c r="AW25" s="74" cm="1">
        <f t="array" ref="AW25:AZ25">TRANSPOSE(S25:S28)</f>
        <v>0.49180327868852458</v>
      </c>
      <c r="AX25" s="74">
        <v>0.24590163934426229</v>
      </c>
      <c r="AY25" s="74">
        <v>9.8360655737704916E-2</v>
      </c>
      <c r="AZ25" s="74">
        <v>0.16393442622950816</v>
      </c>
      <c r="BA25" s="67">
        <f t="shared" ref="BA25:BA28" si="24">SUM(_xlfn.ANCHORARRAY(AW25))</f>
        <v>0.99999999999999989</v>
      </c>
    </row>
    <row r="26" spans="12:53" x14ac:dyDescent="0.35">
      <c r="L26" s="64" t="s">
        <v>211</v>
      </c>
      <c r="M26" s="11">
        <f>M25/N25</f>
        <v>0.5</v>
      </c>
      <c r="N26" s="11">
        <v>1</v>
      </c>
      <c r="O26" s="11">
        <f>O25/N25</f>
        <v>2.5</v>
      </c>
      <c r="P26" s="11">
        <f>P25/N25</f>
        <v>1.5</v>
      </c>
      <c r="Q26" s="57">
        <f t="shared" si="4"/>
        <v>5.5</v>
      </c>
      <c r="R26" s="55">
        <f t="shared" si="15"/>
        <v>1.170173659660358</v>
      </c>
      <c r="S26" s="55">
        <f t="shared" si="16"/>
        <v>0.24590163934426229</v>
      </c>
      <c r="U26" s="64" t="s">
        <v>211</v>
      </c>
      <c r="V26" s="11">
        <f>V25/W25</f>
        <v>2</v>
      </c>
      <c r="W26" s="11">
        <v>1</v>
      </c>
      <c r="X26" s="11">
        <f>X25/W25</f>
        <v>0.4</v>
      </c>
      <c r="Y26" s="11">
        <f>Y25/W25</f>
        <v>0.25</v>
      </c>
      <c r="Z26" s="57">
        <f t="shared" si="7"/>
        <v>3.65</v>
      </c>
      <c r="AA26" s="55">
        <f t="shared" si="17"/>
        <v>0.66874030497642201</v>
      </c>
      <c r="AB26" s="55">
        <f t="shared" si="18"/>
        <v>0.125</v>
      </c>
      <c r="AD26" s="64" t="s">
        <v>211</v>
      </c>
      <c r="AE26" s="11">
        <f>AE25/AF25</f>
        <v>0.5</v>
      </c>
      <c r="AF26" s="11">
        <v>1</v>
      </c>
      <c r="AG26" s="11">
        <f>AG25/AF25</f>
        <v>0.25</v>
      </c>
      <c r="AH26" s="11">
        <f>AH25/AF25</f>
        <v>2</v>
      </c>
      <c r="AI26" s="57">
        <f t="shared" si="10"/>
        <v>3.75</v>
      </c>
      <c r="AJ26" s="55">
        <f t="shared" si="19"/>
        <v>0.70710678118654757</v>
      </c>
      <c r="AK26" s="55">
        <f t="shared" si="20"/>
        <v>0.13333333333333336</v>
      </c>
      <c r="AM26" s="64" t="s">
        <v>211</v>
      </c>
      <c r="AN26" s="11">
        <f>AN25/AO25</f>
        <v>2</v>
      </c>
      <c r="AO26" s="11">
        <v>1</v>
      </c>
      <c r="AP26" s="11">
        <f>AP25/AO25</f>
        <v>0.4</v>
      </c>
      <c r="AQ26" s="11">
        <f>AQ25/AO25</f>
        <v>0.5</v>
      </c>
      <c r="AR26" s="57">
        <f t="shared" si="21"/>
        <v>3.9</v>
      </c>
      <c r="AS26" s="55">
        <f t="shared" si="22"/>
        <v>0.79527072876705063</v>
      </c>
      <c r="AT26" s="55">
        <f t="shared" si="23"/>
        <v>0.16666666666666666</v>
      </c>
      <c r="AV26" s="64" t="s">
        <v>202</v>
      </c>
      <c r="AW26" s="74" cm="1">
        <f t="array" ref="AW26:AZ26">TRANSPOSE(AB25:AB28)</f>
        <v>6.25E-2</v>
      </c>
      <c r="AX26" s="74">
        <v>0.125</v>
      </c>
      <c r="AY26" s="74">
        <v>0.3125</v>
      </c>
      <c r="AZ26" s="74">
        <v>0.5</v>
      </c>
      <c r="BA26" s="67">
        <f t="shared" si="24"/>
        <v>1</v>
      </c>
    </row>
    <row r="27" spans="12:53" x14ac:dyDescent="0.35">
      <c r="L27" s="64" t="s">
        <v>212</v>
      </c>
      <c r="M27" s="11">
        <f>M25/O25</f>
        <v>0.2</v>
      </c>
      <c r="N27" s="11">
        <f>N25/O25</f>
        <v>0.4</v>
      </c>
      <c r="O27" s="11">
        <v>1</v>
      </c>
      <c r="P27" s="11">
        <f>P25/O25</f>
        <v>0.6</v>
      </c>
      <c r="Q27" s="57">
        <f t="shared" si="4"/>
        <v>2.2000000000000002</v>
      </c>
      <c r="R27" s="55">
        <f t="shared" si="15"/>
        <v>0.46806946386414322</v>
      </c>
      <c r="S27" s="55">
        <f t="shared" si="16"/>
        <v>9.8360655737704916E-2</v>
      </c>
      <c r="U27" s="64" t="s">
        <v>212</v>
      </c>
      <c r="V27" s="11">
        <f>V25/X25</f>
        <v>5</v>
      </c>
      <c r="W27" s="11">
        <f>W25/X25</f>
        <v>2.5</v>
      </c>
      <c r="X27" s="11">
        <v>1</v>
      </c>
      <c r="Y27" s="11">
        <f>Y25/X25</f>
        <v>0.625</v>
      </c>
      <c r="Z27" s="57">
        <f t="shared" si="7"/>
        <v>9.125</v>
      </c>
      <c r="AA27" s="55">
        <f t="shared" si="17"/>
        <v>1.671850762441055</v>
      </c>
      <c r="AB27" s="55">
        <f t="shared" si="18"/>
        <v>0.3125</v>
      </c>
      <c r="AD27" s="64" t="s">
        <v>212</v>
      </c>
      <c r="AE27" s="11">
        <f>AE25/AG25</f>
        <v>2</v>
      </c>
      <c r="AF27" s="11">
        <f>AF25/AG25</f>
        <v>4</v>
      </c>
      <c r="AG27" s="11">
        <v>1</v>
      </c>
      <c r="AH27" s="11">
        <f>AH25/AG25</f>
        <v>8</v>
      </c>
      <c r="AI27" s="57">
        <f t="shared" si="10"/>
        <v>15</v>
      </c>
      <c r="AJ27" s="55">
        <f t="shared" si="19"/>
        <v>2.8284271247461898</v>
      </c>
      <c r="AK27" s="55">
        <f t="shared" si="20"/>
        <v>0.53333333333333333</v>
      </c>
      <c r="AM27" s="64" t="s">
        <v>212</v>
      </c>
      <c r="AN27" s="11">
        <f>AN25/AP25</f>
        <v>5</v>
      </c>
      <c r="AO27" s="11">
        <f>AO25/AP25</f>
        <v>2.5</v>
      </c>
      <c r="AP27" s="11">
        <v>1</v>
      </c>
      <c r="AQ27" s="11">
        <f>AQ25/AP25</f>
        <v>1.25</v>
      </c>
      <c r="AR27" s="57">
        <f t="shared" si="21"/>
        <v>9.75</v>
      </c>
      <c r="AS27" s="55">
        <f t="shared" si="22"/>
        <v>1.9881768219176268</v>
      </c>
      <c r="AT27" s="55">
        <f t="shared" si="23"/>
        <v>0.41666666666666674</v>
      </c>
      <c r="AV27" s="64" t="s">
        <v>203</v>
      </c>
      <c r="AW27" s="74" cm="1">
        <f t="array" ref="AW27:AZ27">TRANSPOSE(AK25:AK28)</f>
        <v>0.26666666666666666</v>
      </c>
      <c r="AX27" s="74">
        <v>0.13333333333333336</v>
      </c>
      <c r="AY27" s="74">
        <v>0.53333333333333333</v>
      </c>
      <c r="AZ27" s="74">
        <v>6.666666666666668E-2</v>
      </c>
      <c r="BA27" s="67">
        <f t="shared" si="24"/>
        <v>1</v>
      </c>
    </row>
    <row r="28" spans="12:53" x14ac:dyDescent="0.35">
      <c r="L28" s="64" t="s">
        <v>213</v>
      </c>
      <c r="M28" s="11">
        <f>1/P25</f>
        <v>0.33333333333333331</v>
      </c>
      <c r="N28" s="11">
        <f>N25/P25</f>
        <v>0.66666666666666663</v>
      </c>
      <c r="O28" s="11">
        <f>O25/P25</f>
        <v>1.6666666666666667</v>
      </c>
      <c r="P28" s="11">
        <v>1</v>
      </c>
      <c r="Q28" s="57">
        <f t="shared" si="4"/>
        <v>3.666666666666667</v>
      </c>
      <c r="R28" s="55">
        <f t="shared" si="15"/>
        <v>0.78011577310690527</v>
      </c>
      <c r="S28" s="55">
        <f t="shared" si="16"/>
        <v>0.16393442622950816</v>
      </c>
      <c r="U28" s="64" t="s">
        <v>213</v>
      </c>
      <c r="V28" s="11">
        <f>1/Y25</f>
        <v>8</v>
      </c>
      <c r="W28" s="11">
        <f>W25/Y25</f>
        <v>4</v>
      </c>
      <c r="X28" s="11">
        <f>X25/Y25</f>
        <v>1.6</v>
      </c>
      <c r="Y28" s="11">
        <v>1</v>
      </c>
      <c r="Z28" s="57">
        <f t="shared" si="7"/>
        <v>14.6</v>
      </c>
      <c r="AA28" s="55">
        <f t="shared" si="17"/>
        <v>2.674961219905688</v>
      </c>
      <c r="AB28" s="55">
        <f t="shared" si="18"/>
        <v>0.5</v>
      </c>
      <c r="AD28" s="64" t="s">
        <v>213</v>
      </c>
      <c r="AE28" s="11">
        <f>1/AH25</f>
        <v>0.25</v>
      </c>
      <c r="AF28" s="11">
        <f>AF25/AH25</f>
        <v>0.5</v>
      </c>
      <c r="AG28" s="11">
        <f>AG25/AH25</f>
        <v>0.125</v>
      </c>
      <c r="AH28" s="11">
        <v>1</v>
      </c>
      <c r="AI28" s="57">
        <f t="shared" si="10"/>
        <v>1.875</v>
      </c>
      <c r="AJ28" s="55">
        <f t="shared" si="19"/>
        <v>0.35355339059327379</v>
      </c>
      <c r="AK28" s="55">
        <f t="shared" si="20"/>
        <v>6.666666666666668E-2</v>
      </c>
      <c r="AM28" s="64" t="s">
        <v>213</v>
      </c>
      <c r="AN28" s="11">
        <f>1/AQ25</f>
        <v>4</v>
      </c>
      <c r="AO28" s="11">
        <f>AO25/AQ25</f>
        <v>2</v>
      </c>
      <c r="AP28" s="11">
        <f>AP25/AQ25</f>
        <v>0.8</v>
      </c>
      <c r="AQ28" s="11">
        <v>1</v>
      </c>
      <c r="AR28" s="57">
        <f t="shared" si="21"/>
        <v>7.8</v>
      </c>
      <c r="AS28" s="55">
        <f t="shared" si="22"/>
        <v>1.5905414575341013</v>
      </c>
      <c r="AT28" s="55">
        <f t="shared" si="23"/>
        <v>0.33333333333333331</v>
      </c>
      <c r="AV28" s="64" t="s">
        <v>204</v>
      </c>
      <c r="AW28" s="74" cm="1">
        <f t="array" ref="AW28:AZ28">TRANSPOSE(AT25:AT28)</f>
        <v>8.3333333333333329E-2</v>
      </c>
      <c r="AX28" s="74">
        <v>0.16666666666666666</v>
      </c>
      <c r="AY28" s="74">
        <v>0.41666666666666674</v>
      </c>
      <c r="AZ28" s="74">
        <v>0.33333333333333331</v>
      </c>
      <c r="BA28" s="67">
        <f t="shared" si="24"/>
        <v>1</v>
      </c>
    </row>
    <row r="29" spans="12:53" x14ac:dyDescent="0.35">
      <c r="L29" s="54" t="s">
        <v>187</v>
      </c>
      <c r="M29" s="55">
        <f>SUM(M25:M28)</f>
        <v>2.0333333333333332</v>
      </c>
      <c r="N29" s="55">
        <f>SUM(N25:N28)</f>
        <v>4.0666666666666664</v>
      </c>
      <c r="O29" s="55">
        <f>SUM(O25:O28)</f>
        <v>10.166666666666666</v>
      </c>
      <c r="P29" s="55">
        <f>SUM(P25:P28)</f>
        <v>6.1</v>
      </c>
      <c r="Q29" s="54" t="s">
        <v>193</v>
      </c>
      <c r="R29" s="55">
        <f>SUM(R25:R28)</f>
        <v>4.758706215952123</v>
      </c>
      <c r="S29" s="9"/>
      <c r="U29" s="54" t="s">
        <v>187</v>
      </c>
      <c r="V29" s="55">
        <f>SUM(V25:V28)</f>
        <v>16</v>
      </c>
      <c r="W29" s="55">
        <f>SUM(W25:W28)</f>
        <v>8</v>
      </c>
      <c r="X29" s="55">
        <f>SUM(X25:X28)</f>
        <v>3.2</v>
      </c>
      <c r="Y29" s="55">
        <f>SUM(Y25:Y28)</f>
        <v>2</v>
      </c>
      <c r="Z29" s="54" t="s">
        <v>193</v>
      </c>
      <c r="AA29" s="55">
        <f>SUM(AA25:AA28)</f>
        <v>5.3499224398113761</v>
      </c>
      <c r="AB29" s="9"/>
      <c r="AD29" s="54" t="s">
        <v>187</v>
      </c>
      <c r="AE29" s="55">
        <f>SUM(AE25:AE28)</f>
        <v>3.75</v>
      </c>
      <c r="AF29" s="55">
        <f>SUM(AF25:AF28)</f>
        <v>7.5</v>
      </c>
      <c r="AG29" s="55">
        <f>SUM(AG25:AG28)</f>
        <v>1.875</v>
      </c>
      <c r="AH29" s="55">
        <f>SUM(AH25:AH28)</f>
        <v>15</v>
      </c>
      <c r="AI29" s="54" t="s">
        <v>193</v>
      </c>
      <c r="AJ29" s="55">
        <f>SUM(AJ25:AJ28)</f>
        <v>5.3033008588991057</v>
      </c>
      <c r="AK29" s="9"/>
      <c r="AM29" s="54" t="s">
        <v>187</v>
      </c>
      <c r="AN29" s="55">
        <f>SUM(AN25:AN28)</f>
        <v>12</v>
      </c>
      <c r="AO29" s="55">
        <f>SUM(AO25:AO28)</f>
        <v>6</v>
      </c>
      <c r="AP29" s="55">
        <f>SUM(AP25:AP28)</f>
        <v>2.4000000000000004</v>
      </c>
      <c r="AQ29" s="55">
        <f>SUM(AQ25:AQ28)</f>
        <v>3</v>
      </c>
      <c r="AR29" s="54" t="s">
        <v>193</v>
      </c>
      <c r="AS29" s="55">
        <f>SUM(AS25:AS28)</f>
        <v>4.7716243726023038</v>
      </c>
      <c r="AT29" s="9"/>
    </row>
    <row r="30" spans="12:53" x14ac:dyDescent="0.35">
      <c r="L30" s="61" t="s">
        <v>194</v>
      </c>
      <c r="M30" s="11">
        <f>M29*S25+N29*S26+O29*S27+P29*S28</f>
        <v>3.9999999999999991</v>
      </c>
      <c r="N30" s="62" t="s">
        <v>195</v>
      </c>
      <c r="O30" s="11">
        <v>4</v>
      </c>
      <c r="P30" s="9"/>
      <c r="Q30" s="9"/>
      <c r="R30" s="9"/>
      <c r="S30" s="9"/>
      <c r="U30" s="61" t="s">
        <v>194</v>
      </c>
      <c r="V30" s="11">
        <f>V29*AB25+W29*AB26+X29*AB27+Y29*AB28</f>
        <v>4</v>
      </c>
      <c r="W30" s="62" t="s">
        <v>195</v>
      </c>
      <c r="X30" s="11">
        <v>4</v>
      </c>
      <c r="Y30" s="9"/>
      <c r="Z30" s="9"/>
      <c r="AA30" s="9"/>
      <c r="AB30" s="9"/>
      <c r="AD30" s="61" t="s">
        <v>194</v>
      </c>
      <c r="AE30" s="11">
        <f>AE29*AK25+AF29*AK26+AG29*AK27+AH29*AK28</f>
        <v>4</v>
      </c>
      <c r="AF30" s="62" t="s">
        <v>195</v>
      </c>
      <c r="AG30" s="11">
        <v>4</v>
      </c>
      <c r="AH30" s="9"/>
      <c r="AI30" s="9"/>
      <c r="AJ30" s="9"/>
      <c r="AK30" s="9"/>
      <c r="AM30" s="61" t="s">
        <v>194</v>
      </c>
      <c r="AN30" s="11">
        <f>AN29*AT25+AO29*AT26+AP29*AT27+AQ29*AT28</f>
        <v>4</v>
      </c>
      <c r="AO30" s="62" t="s">
        <v>195</v>
      </c>
      <c r="AP30" s="11">
        <v>4</v>
      </c>
      <c r="AQ30" s="9"/>
      <c r="AR30" s="9"/>
      <c r="AS30" s="9"/>
      <c r="AT30" s="9"/>
    </row>
    <row r="31" spans="12:53" x14ac:dyDescent="0.35">
      <c r="L31" s="63" t="s">
        <v>196</v>
      </c>
      <c r="M31" s="66">
        <f>(M30-O30)/(O30-1)</f>
        <v>-2.9605947323337506E-16</v>
      </c>
      <c r="N31" s="63" t="s">
        <v>197</v>
      </c>
      <c r="O31" s="66">
        <f>M31/0.9</f>
        <v>-3.2895497025930562E-16</v>
      </c>
      <c r="P31" s="9"/>
      <c r="Q31" s="9"/>
      <c r="R31" s="9"/>
      <c r="S31" s="9"/>
      <c r="U31" s="63" t="s">
        <v>196</v>
      </c>
      <c r="V31" s="11">
        <f>(V30-X30)/(X30-1)</f>
        <v>0</v>
      </c>
      <c r="W31" s="63" t="s">
        <v>197</v>
      </c>
      <c r="X31" s="11">
        <f>V31/0.9</f>
        <v>0</v>
      </c>
      <c r="Y31" s="9"/>
      <c r="Z31" s="9"/>
      <c r="AA31" s="9"/>
      <c r="AB31" s="9"/>
      <c r="AD31" s="63" t="s">
        <v>196</v>
      </c>
      <c r="AE31" s="11">
        <f>(AE30-AG30)/(AG30-1)</f>
        <v>0</v>
      </c>
      <c r="AF31" s="63" t="s">
        <v>197</v>
      </c>
      <c r="AG31" s="11">
        <f>AE31/0.9</f>
        <v>0</v>
      </c>
      <c r="AH31" s="9"/>
      <c r="AI31" s="9"/>
      <c r="AJ31" s="9"/>
      <c r="AK31" s="9"/>
      <c r="AM31" s="63" t="s">
        <v>196</v>
      </c>
      <c r="AN31" s="11">
        <f>(AN30-AP30)/(AP30-1)</f>
        <v>0</v>
      </c>
      <c r="AO31" s="63" t="s">
        <v>197</v>
      </c>
      <c r="AP31" s="11">
        <f>AN31/0.9</f>
        <v>0</v>
      </c>
      <c r="AQ31" s="9"/>
      <c r="AR31" s="9"/>
      <c r="AS31" s="9"/>
      <c r="AT31" s="9"/>
    </row>
    <row r="32" spans="12:53" x14ac:dyDescent="0.35">
      <c r="L32" s="70" t="s">
        <v>218</v>
      </c>
      <c r="M32" s="71">
        <v>0.49180327868852458</v>
      </c>
      <c r="N32" s="69">
        <v>0.24590163934426229</v>
      </c>
      <c r="O32" s="71">
        <v>9.8360655737704916E-2</v>
      </c>
      <c r="P32" s="71">
        <v>0.16393442622950816</v>
      </c>
      <c r="U32" s="70" t="s">
        <v>218</v>
      </c>
      <c r="V32" s="71">
        <v>6.25E-2</v>
      </c>
      <c r="W32" s="69">
        <v>0.125</v>
      </c>
      <c r="X32" s="71">
        <v>0.3125</v>
      </c>
      <c r="Y32" s="71">
        <v>0.5</v>
      </c>
      <c r="AD32" s="70" t="s">
        <v>218</v>
      </c>
      <c r="AE32" s="71">
        <v>0.26666666666666666</v>
      </c>
      <c r="AF32" s="69">
        <v>0.13333333333333336</v>
      </c>
      <c r="AG32" s="71">
        <v>0.53333333333333333</v>
      </c>
      <c r="AH32" s="71">
        <v>6.666666666666668E-2</v>
      </c>
      <c r="AM32" s="70" t="s">
        <v>218</v>
      </c>
      <c r="AN32" s="71">
        <v>8.3333333333333329E-2</v>
      </c>
      <c r="AO32" s="69">
        <v>0.16666666666666666</v>
      </c>
      <c r="AP32" s="71">
        <v>0.41666666666666674</v>
      </c>
      <c r="AQ32" s="71">
        <v>0.33333333333333331</v>
      </c>
    </row>
    <row r="34" spans="12:17" x14ac:dyDescent="0.35">
      <c r="L34" s="86" t="s">
        <v>228</v>
      </c>
      <c r="M34" s="86" t="s">
        <v>224</v>
      </c>
      <c r="N34" s="86" t="s">
        <v>229</v>
      </c>
      <c r="O34" s="86" t="s">
        <v>223</v>
      </c>
      <c r="P34" s="86" t="s">
        <v>230</v>
      </c>
      <c r="Q34" s="86" t="s">
        <v>225</v>
      </c>
    </row>
    <row r="35" spans="12:17" x14ac:dyDescent="0.35">
      <c r="L35" s="79">
        <f>M9</f>
        <v>0</v>
      </c>
      <c r="M35" s="79">
        <v>0.57999999999999996</v>
      </c>
      <c r="N35" s="66">
        <f>M20</f>
        <v>0</v>
      </c>
      <c r="O35" s="66">
        <v>0.9</v>
      </c>
      <c r="P35" s="66">
        <f>M31</f>
        <v>-2.9605947323337506E-16</v>
      </c>
      <c r="Q35" s="66">
        <v>0.9</v>
      </c>
    </row>
    <row r="36" spans="12:17" x14ac:dyDescent="0.35">
      <c r="L36" s="80"/>
      <c r="M36" s="81"/>
      <c r="N36" s="82">
        <f>V20</f>
        <v>0</v>
      </c>
      <c r="O36" s="66">
        <v>0.9</v>
      </c>
      <c r="P36" s="82">
        <f>V31</f>
        <v>0</v>
      </c>
      <c r="Q36" s="66">
        <v>0.9</v>
      </c>
    </row>
    <row r="37" spans="12:17" x14ac:dyDescent="0.35">
      <c r="L37" s="68"/>
      <c r="M37" s="83"/>
      <c r="N37" s="80">
        <f>AE20</f>
        <v>-1.4802973661668753E-16</v>
      </c>
      <c r="O37" s="66">
        <v>0.9</v>
      </c>
      <c r="P37" s="82">
        <f>AE31</f>
        <v>0</v>
      </c>
      <c r="Q37" s="66">
        <v>0.9</v>
      </c>
    </row>
    <row r="38" spans="12:17" x14ac:dyDescent="0.35">
      <c r="L38" s="68"/>
      <c r="M38" s="68"/>
      <c r="N38" s="80"/>
      <c r="O38" s="83"/>
      <c r="P38" s="82">
        <f>AN31</f>
        <v>0</v>
      </c>
      <c r="Q38" s="66">
        <v>0.9</v>
      </c>
    </row>
    <row r="40" spans="12:17" x14ac:dyDescent="0.35">
      <c r="L40" s="175" t="s">
        <v>216</v>
      </c>
      <c r="M40" s="175"/>
      <c r="N40" s="175"/>
      <c r="O40" s="175"/>
      <c r="P40" s="75" t="s">
        <v>219</v>
      </c>
    </row>
    <row r="41" spans="12:17" x14ac:dyDescent="0.35">
      <c r="L41" s="11" cm="1">
        <f t="array" ref="L41:O41">MMULT(MMULT(M10:O10,AN14:AQ16),AW25:AZ28)</f>
        <v>0.17809084331504774</v>
      </c>
      <c r="M41" s="11">
        <v>0.16122739273655379</v>
      </c>
      <c r="N41" s="11">
        <v>0.38590809659999636</v>
      </c>
      <c r="O41" s="11">
        <v>0.27477366734840214</v>
      </c>
      <c r="P41" s="76">
        <f>MAX(_xlfn.ANCHORARRAY(L41))</f>
        <v>0.38590809659999636</v>
      </c>
    </row>
    <row r="42" spans="12:17" x14ac:dyDescent="0.35">
      <c r="L42" s="77" t="s">
        <v>210</v>
      </c>
      <c r="M42" s="77" t="s">
        <v>220</v>
      </c>
      <c r="N42" s="77" t="s">
        <v>212</v>
      </c>
      <c r="O42" s="77" t="s">
        <v>213</v>
      </c>
    </row>
    <row r="44" spans="12:17" x14ac:dyDescent="0.35">
      <c r="L44" s="87" t="s">
        <v>221</v>
      </c>
      <c r="M44" s="78"/>
      <c r="N44" s="78"/>
      <c r="O44" s="78"/>
    </row>
    <row r="45" spans="12:17" x14ac:dyDescent="0.35">
      <c r="L45" s="66" cm="1">
        <f t="array" ref="L45">L35+MMULT(M10:O10,N35:N37)+MMULT(MMULT(M10:O10,AN14:AQ16),P35:P38)</f>
        <v>-1.2057783832290836E-16</v>
      </c>
    </row>
    <row r="46" spans="12:17" x14ac:dyDescent="0.35">
      <c r="L46" s="9"/>
    </row>
    <row r="47" spans="12:17" x14ac:dyDescent="0.35">
      <c r="L47" s="87" t="s">
        <v>222</v>
      </c>
    </row>
    <row r="48" spans="12:17" x14ac:dyDescent="0.35">
      <c r="L48" s="66" cm="1">
        <f t="array" ref="L48">M35+MMULT(M10:O10,O35:O37)+MMULT(MMULT(M10:O10,AN14:AQ16),Q35:Q38)</f>
        <v>2.38</v>
      </c>
    </row>
    <row r="50" spans="12:12" x14ac:dyDescent="0.35">
      <c r="L50" s="88" t="s">
        <v>226</v>
      </c>
    </row>
    <row r="51" spans="12:12" x14ac:dyDescent="0.35">
      <c r="L51" s="84">
        <f>L45/L48</f>
        <v>-5.0662957278532925E-17</v>
      </c>
    </row>
    <row r="53" spans="12:12" ht="29" x14ac:dyDescent="0.35">
      <c r="L53" s="85" t="s">
        <v>227</v>
      </c>
    </row>
  </sheetData>
  <mergeCells count="11">
    <mergeCell ref="L40:O40"/>
    <mergeCell ref="AV23:AZ23"/>
    <mergeCell ref="L23:S23"/>
    <mergeCell ref="U23:AB23"/>
    <mergeCell ref="AD23:AK23"/>
    <mergeCell ref="AM23:AT23"/>
    <mergeCell ref="L2:R2"/>
    <mergeCell ref="L12:S12"/>
    <mergeCell ref="U12:AB12"/>
    <mergeCell ref="AD12:AK12"/>
    <mergeCell ref="AM12:AQ12"/>
  </mergeCells>
  <conditionalFormatting sqref="L41:O41">
    <cfRule type="cellIs" dxfId="6" priority="1" operator="equal">
      <formula>$P$41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L2:BA51"/>
  <sheetViews>
    <sheetView topLeftCell="A24" zoomScale="80" workbookViewId="0">
      <selection activeCell="F59" sqref="F59"/>
    </sheetView>
  </sheetViews>
  <sheetFormatPr defaultRowHeight="14.5" x14ac:dyDescent="0.35"/>
  <cols>
    <col min="12" max="12" width="42.81640625" bestFit="1" customWidth="1"/>
    <col min="13" max="13" width="17.453125" customWidth="1"/>
    <col min="14" max="14" width="20" bestFit="1" customWidth="1"/>
    <col min="15" max="15" width="20.1796875" bestFit="1" customWidth="1"/>
    <col min="16" max="16" width="21" bestFit="1" customWidth="1"/>
    <col min="17" max="17" width="15.1796875" bestFit="1" customWidth="1"/>
    <col min="18" max="19" width="12.453125" bestFit="1" customWidth="1"/>
    <col min="21" max="21" width="21" bestFit="1" customWidth="1"/>
    <col min="22" max="22" width="17.453125" bestFit="1" customWidth="1"/>
    <col min="23" max="23" width="20" bestFit="1" customWidth="1"/>
    <col min="24" max="24" width="20.453125" bestFit="1" customWidth="1"/>
    <col min="25" max="25" width="20.90625" bestFit="1" customWidth="1"/>
    <col min="26" max="26" width="6" bestFit="1" customWidth="1"/>
    <col min="27" max="28" width="13.36328125" bestFit="1" customWidth="1"/>
    <col min="30" max="30" width="20.90625" bestFit="1" customWidth="1"/>
    <col min="31" max="31" width="17.81640625" bestFit="1" customWidth="1"/>
    <col min="32" max="32" width="20" bestFit="1" customWidth="1"/>
    <col min="33" max="33" width="20.453125" bestFit="1" customWidth="1"/>
    <col min="34" max="34" width="20.90625" bestFit="1" customWidth="1"/>
    <col min="35" max="35" width="6" bestFit="1" customWidth="1"/>
    <col min="36" max="37" width="13.36328125" bestFit="1" customWidth="1"/>
    <col min="39" max="39" width="15.36328125" customWidth="1"/>
    <col min="40" max="40" width="17.81640625" bestFit="1" customWidth="1"/>
    <col min="41" max="41" width="20" bestFit="1" customWidth="1"/>
    <col min="42" max="42" width="20.453125" bestFit="1" customWidth="1"/>
    <col min="43" max="43" width="20.90625" bestFit="1" customWidth="1"/>
    <col min="44" max="44" width="7.08984375" bestFit="1" customWidth="1"/>
    <col min="45" max="46" width="13.36328125" bestFit="1" customWidth="1"/>
    <col min="48" max="48" width="25.453125" customWidth="1"/>
    <col min="49" max="49" width="11.90625" customWidth="1"/>
    <col min="50" max="50" width="11" customWidth="1"/>
    <col min="51" max="51" width="10.90625" customWidth="1"/>
    <col min="52" max="52" width="12.36328125" customWidth="1"/>
  </cols>
  <sheetData>
    <row r="2" spans="12:45" x14ac:dyDescent="0.35">
      <c r="L2" s="174" t="s">
        <v>182</v>
      </c>
      <c r="M2" s="143"/>
      <c r="N2" s="143"/>
      <c r="O2" s="143"/>
      <c r="P2" s="143"/>
      <c r="Q2" s="143"/>
      <c r="R2" s="144"/>
    </row>
    <row r="3" spans="12:45" ht="29" x14ac:dyDescent="0.35">
      <c r="L3" s="51" t="s">
        <v>183</v>
      </c>
      <c r="M3" s="52" t="s">
        <v>184</v>
      </c>
      <c r="N3" s="53" t="s">
        <v>185</v>
      </c>
      <c r="O3" s="52" t="s">
        <v>186</v>
      </c>
      <c r="P3" s="54" t="s">
        <v>187</v>
      </c>
      <c r="Q3" s="55" t="s">
        <v>188</v>
      </c>
      <c r="R3" s="55" t="s">
        <v>189</v>
      </c>
    </row>
    <row r="4" spans="12:45" ht="29" x14ac:dyDescent="0.35">
      <c r="L4" s="52" t="s">
        <v>190</v>
      </c>
      <c r="M4" s="56">
        <v>1</v>
      </c>
      <c r="N4" s="56">
        <v>0.33333333333333331</v>
      </c>
      <c r="O4" s="56">
        <v>2</v>
      </c>
      <c r="P4" s="57">
        <f t="shared" ref="P4:P6" si="0">SUM(M4:O4)</f>
        <v>3.333333333333333</v>
      </c>
      <c r="Q4" s="55">
        <f t="shared" ref="Q4:Q6" si="1">GEOMEAN(M4:O4)</f>
        <v>0.87358046473629891</v>
      </c>
      <c r="R4" s="55">
        <f t="shared" ref="R4:R6" si="2">Q4/SUM($Q$4:$Q$6)</f>
        <v>0.28820985407136568</v>
      </c>
    </row>
    <row r="5" spans="12:45" ht="29" x14ac:dyDescent="0.35">
      <c r="L5" s="53" t="s">
        <v>191</v>
      </c>
      <c r="M5" s="56">
        <f>1/N4</f>
        <v>3</v>
      </c>
      <c r="N5" s="56">
        <v>1</v>
      </c>
      <c r="O5" s="56">
        <v>0.6</v>
      </c>
      <c r="P5" s="57">
        <f t="shared" si="0"/>
        <v>4.5999999999999996</v>
      </c>
      <c r="Q5" s="55">
        <f t="shared" si="1"/>
        <v>1.2164403991146799</v>
      </c>
      <c r="R5" s="55">
        <f t="shared" si="2"/>
        <v>0.40132549211844576</v>
      </c>
    </row>
    <row r="6" spans="12:45" ht="29" x14ac:dyDescent="0.35">
      <c r="L6" s="58" t="s">
        <v>192</v>
      </c>
      <c r="M6" s="59">
        <f>1/O4</f>
        <v>0.5</v>
      </c>
      <c r="N6" s="56">
        <f>1/O5</f>
        <v>1.6666666666666667</v>
      </c>
      <c r="O6" s="56">
        <v>1</v>
      </c>
      <c r="P6" s="57">
        <f t="shared" si="0"/>
        <v>3.166666666666667</v>
      </c>
      <c r="Q6" s="55">
        <f t="shared" si="1"/>
        <v>0.94103602888102855</v>
      </c>
      <c r="R6" s="55">
        <f t="shared" si="2"/>
        <v>0.31046465381018856</v>
      </c>
    </row>
    <row r="7" spans="12:45" x14ac:dyDescent="0.35">
      <c r="L7" s="54" t="s">
        <v>187</v>
      </c>
      <c r="M7" s="57">
        <f>SUM(M4:M6)</f>
        <v>4.5</v>
      </c>
      <c r="N7" s="60">
        <f t="shared" ref="N7:O7" si="3">SUM(N4:N6)</f>
        <v>3</v>
      </c>
      <c r="O7" s="57">
        <f t="shared" si="3"/>
        <v>3.6</v>
      </c>
      <c r="P7" s="54" t="s">
        <v>193</v>
      </c>
      <c r="Q7" s="55">
        <f>SUM(Q4:Q6)</f>
        <v>3.0310568927320074</v>
      </c>
      <c r="R7" s="9"/>
    </row>
    <row r="8" spans="12:45" x14ac:dyDescent="0.35">
      <c r="L8" s="61" t="s">
        <v>194</v>
      </c>
      <c r="M8" s="11">
        <f>M7*R4+N7*R5+O7*R6</f>
        <v>3.618593573393162</v>
      </c>
      <c r="N8" s="62" t="s">
        <v>195</v>
      </c>
      <c r="O8" s="11">
        <v>3</v>
      </c>
    </row>
    <row r="9" spans="12:45" x14ac:dyDescent="0.35">
      <c r="L9" s="63" t="s">
        <v>196</v>
      </c>
      <c r="M9" s="11">
        <f>(M8-O8)/(O8-1)</f>
        <v>0.30929678669658101</v>
      </c>
      <c r="N9" s="63" t="s">
        <v>197</v>
      </c>
      <c r="O9" s="11">
        <f>M9/0.58</f>
        <v>0.53327032189065693</v>
      </c>
    </row>
    <row r="10" spans="12:45" x14ac:dyDescent="0.35">
      <c r="L10" s="70" t="s">
        <v>218</v>
      </c>
      <c r="M10" s="69">
        <v>0.28820985407136568</v>
      </c>
      <c r="N10" s="71">
        <v>0.40132549211844576</v>
      </c>
      <c r="O10" s="71">
        <v>0.31046465381018856</v>
      </c>
    </row>
    <row r="12" spans="12:45" x14ac:dyDescent="0.35">
      <c r="L12" s="153" t="s">
        <v>198</v>
      </c>
      <c r="M12" s="153"/>
      <c r="N12" s="153"/>
      <c r="O12" s="153"/>
      <c r="P12" s="153"/>
      <c r="Q12" s="153"/>
      <c r="R12" s="153"/>
      <c r="S12" s="153"/>
      <c r="U12" s="153" t="s">
        <v>199</v>
      </c>
      <c r="V12" s="153"/>
      <c r="W12" s="153"/>
      <c r="X12" s="153"/>
      <c r="Y12" s="153"/>
      <c r="Z12" s="153"/>
      <c r="AA12" s="153"/>
      <c r="AB12" s="153"/>
      <c r="AD12" s="153" t="s">
        <v>200</v>
      </c>
      <c r="AE12" s="153"/>
      <c r="AF12" s="153"/>
      <c r="AG12" s="153"/>
      <c r="AH12" s="153"/>
      <c r="AI12" s="153"/>
      <c r="AJ12" s="153"/>
      <c r="AK12" s="153"/>
      <c r="AM12" s="153" t="s">
        <v>214</v>
      </c>
      <c r="AN12" s="153"/>
      <c r="AO12" s="153"/>
      <c r="AP12" s="153"/>
      <c r="AQ12" s="153"/>
    </row>
    <row r="13" spans="12:45" x14ac:dyDescent="0.35">
      <c r="L13" s="11" t="s">
        <v>183</v>
      </c>
      <c r="M13" s="64" t="s">
        <v>201</v>
      </c>
      <c r="N13" s="64" t="s">
        <v>202</v>
      </c>
      <c r="O13" s="64" t="s">
        <v>203</v>
      </c>
      <c r="P13" s="64" t="s">
        <v>204</v>
      </c>
      <c r="Q13" s="54" t="s">
        <v>187</v>
      </c>
      <c r="R13" s="54" t="s">
        <v>188</v>
      </c>
      <c r="S13" s="54" t="s">
        <v>189</v>
      </c>
      <c r="U13" s="11" t="s">
        <v>183</v>
      </c>
      <c r="V13" s="64" t="s">
        <v>201</v>
      </c>
      <c r="W13" s="64" t="s">
        <v>202</v>
      </c>
      <c r="X13" s="64" t="s">
        <v>203</v>
      </c>
      <c r="Y13" s="64" t="s">
        <v>204</v>
      </c>
      <c r="Z13" s="54" t="s">
        <v>187</v>
      </c>
      <c r="AA13" s="54" t="s">
        <v>188</v>
      </c>
      <c r="AB13" s="54" t="s">
        <v>189</v>
      </c>
      <c r="AD13" s="11" t="s">
        <v>183</v>
      </c>
      <c r="AE13" s="64" t="s">
        <v>201</v>
      </c>
      <c r="AF13" s="64" t="s">
        <v>202</v>
      </c>
      <c r="AG13" s="64" t="s">
        <v>203</v>
      </c>
      <c r="AH13" s="64" t="s">
        <v>204</v>
      </c>
      <c r="AI13" s="54" t="s">
        <v>187</v>
      </c>
      <c r="AJ13" s="54" t="s">
        <v>188</v>
      </c>
      <c r="AK13" s="54" t="s">
        <v>189</v>
      </c>
      <c r="AM13" s="11" t="s">
        <v>183</v>
      </c>
      <c r="AN13" s="64" t="s">
        <v>201</v>
      </c>
      <c r="AO13" s="64" t="s">
        <v>202</v>
      </c>
      <c r="AP13" s="64" t="s">
        <v>203</v>
      </c>
      <c r="AQ13" s="64" t="s">
        <v>204</v>
      </c>
      <c r="AR13" s="64" t="s">
        <v>205</v>
      </c>
      <c r="AS13" s="65"/>
    </row>
    <row r="14" spans="12:45" ht="29" x14ac:dyDescent="0.35">
      <c r="L14" s="64" t="s">
        <v>201</v>
      </c>
      <c r="M14" s="11">
        <v>1</v>
      </c>
      <c r="N14" s="11">
        <v>4</v>
      </c>
      <c r="O14" s="11">
        <v>5</v>
      </c>
      <c r="P14" s="11">
        <v>2</v>
      </c>
      <c r="Q14" s="57">
        <f t="shared" ref="Q14:Q27" si="4">SUM(M14:P14)</f>
        <v>12</v>
      </c>
      <c r="R14" s="55">
        <f t="shared" ref="R14:R17" si="5">GEOMEAN(M14:P14)</f>
        <v>2.514866859365871</v>
      </c>
      <c r="S14" s="55">
        <f t="shared" ref="S14:S17" si="6">R14/$R$18</f>
        <v>0.51616756525942786</v>
      </c>
      <c r="U14" s="64" t="s">
        <v>201</v>
      </c>
      <c r="V14" s="11">
        <v>1</v>
      </c>
      <c r="W14" s="11">
        <v>3</v>
      </c>
      <c r="X14" s="11">
        <v>4</v>
      </c>
      <c r="Y14" s="11">
        <v>2</v>
      </c>
      <c r="Z14" s="57">
        <f t="shared" ref="Z14:Z27" si="7">SUM(V14:Y14)</f>
        <v>10</v>
      </c>
      <c r="AA14" s="55">
        <f t="shared" ref="AA14:AA17" si="8">GEOMEAN(V14:Y14)</f>
        <v>2.2133638394006434</v>
      </c>
      <c r="AB14" s="55">
        <f t="shared" ref="AB14:AB17" si="9">AA14/$AA$18</f>
        <v>0.47630333651814916</v>
      </c>
      <c r="AD14" s="64" t="s">
        <v>201</v>
      </c>
      <c r="AE14" s="11">
        <v>1</v>
      </c>
      <c r="AF14" s="11">
        <v>2</v>
      </c>
      <c r="AG14" s="11">
        <f>1/2</f>
        <v>0.5</v>
      </c>
      <c r="AH14" s="11">
        <f>1/4</f>
        <v>0.25</v>
      </c>
      <c r="AI14" s="57">
        <f t="shared" ref="AI14:AI27" si="10">SUM(AE14:AH14)</f>
        <v>3.75</v>
      </c>
      <c r="AJ14" s="55">
        <f t="shared" ref="AJ14:AJ17" si="11">GEOMEAN(AE14:AH14)</f>
        <v>0.70710678118654757</v>
      </c>
      <c r="AK14" s="55">
        <f t="shared" ref="AK14:AK17" si="12">AJ14/$AJ$18</f>
        <v>0.14240868533937354</v>
      </c>
      <c r="AM14" s="52" t="s">
        <v>190</v>
      </c>
      <c r="AN14" s="66" cm="1">
        <f t="array" ref="AN14:AQ14">TRANSPOSE(S14:S17)</f>
        <v>0.51616756525942786</v>
      </c>
      <c r="AO14" s="66">
        <v>0.22714256616844616</v>
      </c>
      <c r="AP14" s="66">
        <v>9.178901534307625E-2</v>
      </c>
      <c r="AQ14" s="66">
        <v>0.16490085322904965</v>
      </c>
      <c r="AR14" s="67">
        <f t="shared" ref="AR14:AR16" si="13">SUM(_xlfn.ANCHORARRAY(AN14))</f>
        <v>1</v>
      </c>
      <c r="AS14" s="68"/>
    </row>
    <row r="15" spans="12:45" ht="29" x14ac:dyDescent="0.35">
      <c r="L15" s="64" t="s">
        <v>202</v>
      </c>
      <c r="M15" s="11">
        <f>1/N14</f>
        <v>0.25</v>
      </c>
      <c r="N15" s="11">
        <v>1</v>
      </c>
      <c r="O15" s="11">
        <v>3</v>
      </c>
      <c r="P15" s="11">
        <v>2</v>
      </c>
      <c r="Q15" s="57">
        <f t="shared" si="4"/>
        <v>6.25</v>
      </c>
      <c r="R15" s="55">
        <f t="shared" si="5"/>
        <v>1.1066819197003217</v>
      </c>
      <c r="S15" s="55">
        <f t="shared" si="6"/>
        <v>0.22714256616844616</v>
      </c>
      <c r="U15" s="64" t="s">
        <v>202</v>
      </c>
      <c r="V15" s="11">
        <f>1/W14</f>
        <v>0.33333333333333331</v>
      </c>
      <c r="W15" s="11">
        <v>1</v>
      </c>
      <c r="X15" s="11">
        <v>2</v>
      </c>
      <c r="Y15" s="11">
        <v>3</v>
      </c>
      <c r="Z15" s="57">
        <f t="shared" si="7"/>
        <v>6.333333333333333</v>
      </c>
      <c r="AA15" s="55">
        <f t="shared" si="8"/>
        <v>1.189207115002721</v>
      </c>
      <c r="AB15" s="55">
        <f t="shared" si="9"/>
        <v>0.25591062192481651</v>
      </c>
      <c r="AD15" s="64" t="s">
        <v>202</v>
      </c>
      <c r="AE15" s="11">
        <f>1/AF14</f>
        <v>0.5</v>
      </c>
      <c r="AF15" s="11">
        <v>1</v>
      </c>
      <c r="AG15" s="11">
        <f>1/3</f>
        <v>0.33333333333333331</v>
      </c>
      <c r="AH15" s="66">
        <f>1/5</f>
        <v>0.2</v>
      </c>
      <c r="AI15" s="57">
        <f t="shared" si="10"/>
        <v>2.0333333333333332</v>
      </c>
      <c r="AJ15" s="55">
        <f t="shared" si="11"/>
        <v>0.42728700639623407</v>
      </c>
      <c r="AK15" s="55">
        <f t="shared" si="12"/>
        <v>8.605401965086093E-2</v>
      </c>
      <c r="AM15" s="53" t="s">
        <v>191</v>
      </c>
      <c r="AN15" s="66" cm="1">
        <f t="array" ref="AN15:AQ15">TRANSPOSE(AB14:AB17)</f>
        <v>0.47630333651814916</v>
      </c>
      <c r="AO15" s="66">
        <v>0.25591062192481651</v>
      </c>
      <c r="AP15" s="66">
        <v>0.15216536619888157</v>
      </c>
      <c r="AQ15" s="66">
        <v>0.11562067535815285</v>
      </c>
      <c r="AR15" s="67">
        <f t="shared" si="13"/>
        <v>1</v>
      </c>
      <c r="AS15" s="68"/>
    </row>
    <row r="16" spans="12:45" ht="29" x14ac:dyDescent="0.35">
      <c r="L16" s="64" t="s">
        <v>203</v>
      </c>
      <c r="M16" s="11">
        <f>1/O14</f>
        <v>0.2</v>
      </c>
      <c r="N16" s="11">
        <f>1/O15</f>
        <v>0.33333333333333331</v>
      </c>
      <c r="O16" s="11">
        <v>1</v>
      </c>
      <c r="P16" s="11">
        <v>0.6</v>
      </c>
      <c r="Q16" s="57">
        <f t="shared" si="4"/>
        <v>2.1333333333333333</v>
      </c>
      <c r="R16" s="55">
        <f t="shared" si="5"/>
        <v>0.44721359549995793</v>
      </c>
      <c r="S16" s="55">
        <f t="shared" si="6"/>
        <v>9.178901534307625E-2</v>
      </c>
      <c r="U16" s="64" t="s">
        <v>203</v>
      </c>
      <c r="V16" s="11">
        <f>1/X14</f>
        <v>0.25</v>
      </c>
      <c r="W16" s="11">
        <f>1/X15</f>
        <v>0.5</v>
      </c>
      <c r="X16" s="11">
        <v>1</v>
      </c>
      <c r="Y16" s="11">
        <v>2</v>
      </c>
      <c r="Z16" s="57">
        <f t="shared" si="7"/>
        <v>3.75</v>
      </c>
      <c r="AA16" s="55">
        <f t="shared" si="8"/>
        <v>0.70710678118654757</v>
      </c>
      <c r="AB16" s="55">
        <f t="shared" si="9"/>
        <v>0.15216536619888157</v>
      </c>
      <c r="AD16" s="64" t="s">
        <v>203</v>
      </c>
      <c r="AE16" s="11">
        <f>1/AG14</f>
        <v>2</v>
      </c>
      <c r="AF16" s="11">
        <f>1/AG15</f>
        <v>3</v>
      </c>
      <c r="AG16" s="11">
        <v>1</v>
      </c>
      <c r="AH16" s="11">
        <f>1/2</f>
        <v>0.5</v>
      </c>
      <c r="AI16" s="57">
        <f t="shared" si="10"/>
        <v>6.5</v>
      </c>
      <c r="AJ16" s="55">
        <f t="shared" si="11"/>
        <v>1.3160740129524926</v>
      </c>
      <c r="AK16" s="55">
        <f t="shared" si="12"/>
        <v>0.26505242911032589</v>
      </c>
      <c r="AM16" s="52" t="s">
        <v>192</v>
      </c>
      <c r="AN16" s="66" cm="1">
        <f t="array" ref="AN16:AQ16">TRANSPOSE(AK14:AK17)</f>
        <v>0.14240868533937354</v>
      </c>
      <c r="AO16" s="66">
        <v>8.605401965086093E-2</v>
      </c>
      <c r="AP16" s="66">
        <v>0.26505242911032589</v>
      </c>
      <c r="AQ16" s="66">
        <v>0.50648486589943953</v>
      </c>
      <c r="AR16" s="67">
        <f t="shared" si="13"/>
        <v>0.99999999999999989</v>
      </c>
      <c r="AS16" s="68"/>
    </row>
    <row r="17" spans="12:53" x14ac:dyDescent="0.35">
      <c r="L17" s="64" t="s">
        <v>204</v>
      </c>
      <c r="M17" s="11">
        <f>1/P14</f>
        <v>0.5</v>
      </c>
      <c r="N17" s="11">
        <f>1/P15</f>
        <v>0.5</v>
      </c>
      <c r="O17" s="11">
        <f>1/P16</f>
        <v>1.6666666666666667</v>
      </c>
      <c r="P17" s="11">
        <v>1</v>
      </c>
      <c r="Q17" s="57">
        <f t="shared" si="4"/>
        <v>3.666666666666667</v>
      </c>
      <c r="R17" s="55">
        <f t="shared" si="5"/>
        <v>0.80342841894465178</v>
      </c>
      <c r="S17" s="55">
        <f t="shared" si="6"/>
        <v>0.16490085322904965</v>
      </c>
      <c r="U17" s="64" t="s">
        <v>204</v>
      </c>
      <c r="V17" s="11">
        <f>1/Y14</f>
        <v>0.5</v>
      </c>
      <c r="W17" s="11">
        <f>1/Y15</f>
        <v>0.33333333333333331</v>
      </c>
      <c r="X17" s="11">
        <f>1/Y16</f>
        <v>0.5</v>
      </c>
      <c r="Y17" s="11">
        <v>1</v>
      </c>
      <c r="Z17" s="57">
        <f t="shared" si="7"/>
        <v>2.333333333333333</v>
      </c>
      <c r="AA17" s="55">
        <f t="shared" si="8"/>
        <v>0.537284965911771</v>
      </c>
      <c r="AB17" s="55">
        <f t="shared" si="9"/>
        <v>0.11562067535815285</v>
      </c>
      <c r="AD17" s="64" t="s">
        <v>204</v>
      </c>
      <c r="AE17" s="11">
        <f>1/AH14</f>
        <v>4</v>
      </c>
      <c r="AF17" s="11">
        <f>1/AH15</f>
        <v>5</v>
      </c>
      <c r="AG17" s="11">
        <f>1/AH16</f>
        <v>2</v>
      </c>
      <c r="AH17" s="11">
        <v>1</v>
      </c>
      <c r="AI17" s="57">
        <f t="shared" si="10"/>
        <v>12</v>
      </c>
      <c r="AJ17" s="55">
        <f t="shared" si="11"/>
        <v>2.514866859365871</v>
      </c>
      <c r="AK17" s="55">
        <f t="shared" si="12"/>
        <v>0.50648486589943953</v>
      </c>
    </row>
    <row r="18" spans="12:53" x14ac:dyDescent="0.35">
      <c r="L18" s="54" t="s">
        <v>187</v>
      </c>
      <c r="M18" s="55">
        <f>SUM(M14:M17)</f>
        <v>1.95</v>
      </c>
      <c r="N18" s="55">
        <f t="shared" ref="N18:P18" si="14">SUM(N14:N17)</f>
        <v>5.833333333333333</v>
      </c>
      <c r="O18" s="55">
        <f t="shared" si="14"/>
        <v>10.666666666666666</v>
      </c>
      <c r="P18" s="55">
        <f t="shared" si="14"/>
        <v>5.6</v>
      </c>
      <c r="Q18" s="54" t="s">
        <v>193</v>
      </c>
      <c r="R18" s="55">
        <f>SUM(R14:R17)</f>
        <v>4.8721907935108026</v>
      </c>
      <c r="S18" s="9"/>
      <c r="U18" s="54" t="s">
        <v>187</v>
      </c>
      <c r="V18" s="55">
        <f>SUM(V14:V17)</f>
        <v>2.083333333333333</v>
      </c>
      <c r="W18" s="55">
        <f t="shared" ref="W18:Y18" si="15">SUM(W14:W17)</f>
        <v>4.833333333333333</v>
      </c>
      <c r="X18" s="55">
        <f t="shared" si="15"/>
        <v>7.5</v>
      </c>
      <c r="Y18" s="55">
        <f t="shared" si="15"/>
        <v>8</v>
      </c>
      <c r="Z18" s="54" t="s">
        <v>193</v>
      </c>
      <c r="AA18" s="55">
        <f>SUM(AA14:AA17)</f>
        <v>4.6469627015016828</v>
      </c>
      <c r="AB18" s="9"/>
      <c r="AD18" s="54" t="s">
        <v>187</v>
      </c>
      <c r="AE18" s="55">
        <f>SUM(AE14:AE17)</f>
        <v>7.5</v>
      </c>
      <c r="AF18" s="55">
        <f t="shared" ref="AF18:AH18" si="16">SUM(AF14:AF17)</f>
        <v>11</v>
      </c>
      <c r="AG18" s="55">
        <f t="shared" si="16"/>
        <v>3.833333333333333</v>
      </c>
      <c r="AH18" s="55">
        <f t="shared" si="16"/>
        <v>1.95</v>
      </c>
      <c r="AI18" s="54" t="s">
        <v>193</v>
      </c>
      <c r="AJ18" s="55">
        <f>SUM(AJ14:AJ17)</f>
        <v>4.9653346599011456</v>
      </c>
      <c r="AK18" s="9"/>
    </row>
    <row r="19" spans="12:53" x14ac:dyDescent="0.35">
      <c r="L19" s="61" t="s">
        <v>194</v>
      </c>
      <c r="M19" s="11">
        <f>M18*S14+N18*S15+O18*S16+P18*S17</f>
        <v>4.2340526633139781</v>
      </c>
      <c r="N19" s="62" t="s">
        <v>195</v>
      </c>
      <c r="O19" s="11">
        <v>4</v>
      </c>
      <c r="P19" s="9"/>
      <c r="Q19" s="9"/>
      <c r="R19" s="9"/>
      <c r="S19" s="9"/>
      <c r="U19" s="61" t="s">
        <v>194</v>
      </c>
      <c r="V19" s="11">
        <f>V18*AB14+W18*AB15+X18*AB16+Y18*AB17</f>
        <v>4.2954056064062582</v>
      </c>
      <c r="W19" s="62" t="s">
        <v>195</v>
      </c>
      <c r="X19" s="11">
        <v>4</v>
      </c>
      <c r="Y19" s="9"/>
      <c r="Z19" s="9"/>
      <c r="AA19" s="9"/>
      <c r="AB19" s="9"/>
      <c r="AD19" s="61" t="s">
        <v>194</v>
      </c>
      <c r="AE19" s="11">
        <f>AE18*AK14+AF18*AK15+AG18*AK16+AH18*AK17</f>
        <v>4.0183391562982615</v>
      </c>
      <c r="AF19" s="62" t="s">
        <v>195</v>
      </c>
      <c r="AG19" s="11">
        <v>4</v>
      </c>
      <c r="AH19" s="9"/>
      <c r="AI19" s="9"/>
      <c r="AJ19" s="9"/>
      <c r="AK19" s="9"/>
    </row>
    <row r="20" spans="12:53" x14ac:dyDescent="0.35">
      <c r="L20" s="63" t="s">
        <v>196</v>
      </c>
      <c r="M20" s="11">
        <f>(M19-O19)/(O19-1)</f>
        <v>7.8017554437992701E-2</v>
      </c>
      <c r="N20" s="63" t="s">
        <v>197</v>
      </c>
      <c r="O20" s="11">
        <f>M20/0.9</f>
        <v>8.668617159776966E-2</v>
      </c>
      <c r="P20" s="9"/>
      <c r="Q20" s="9"/>
      <c r="R20" s="9"/>
      <c r="S20" s="9"/>
      <c r="U20" s="63" t="s">
        <v>196</v>
      </c>
      <c r="V20" s="11">
        <f>(V19-X19)/(X19-1)</f>
        <v>9.8468535468752741E-2</v>
      </c>
      <c r="W20" s="63" t="s">
        <v>197</v>
      </c>
      <c r="X20" s="11">
        <f>V20/0.9</f>
        <v>0.10940948385416971</v>
      </c>
      <c r="Y20" s="9"/>
      <c r="Z20" s="9"/>
      <c r="AA20" s="9"/>
      <c r="AB20" s="9"/>
      <c r="AD20" s="63" t="s">
        <v>196</v>
      </c>
      <c r="AE20" s="66">
        <f>(AE19-AG19)/(AG19-1)</f>
        <v>6.1130520994205169E-3</v>
      </c>
      <c r="AF20" s="63" t="s">
        <v>197</v>
      </c>
      <c r="AG20" s="66">
        <f>AE20/0.9</f>
        <v>6.7922801104672408E-3</v>
      </c>
      <c r="AH20" s="9"/>
      <c r="AI20" s="9"/>
      <c r="AJ20" s="9"/>
      <c r="AK20" s="9"/>
    </row>
    <row r="22" spans="12:53" x14ac:dyDescent="0.35">
      <c r="L22" s="141" t="s">
        <v>206</v>
      </c>
      <c r="M22" s="137"/>
      <c r="N22" s="137"/>
      <c r="O22" s="137"/>
      <c r="P22" s="137"/>
      <c r="Q22" s="137"/>
      <c r="R22" s="137"/>
      <c r="S22" s="138"/>
      <c r="U22" s="141" t="s">
        <v>207</v>
      </c>
      <c r="V22" s="137"/>
      <c r="W22" s="137"/>
      <c r="X22" s="137"/>
      <c r="Y22" s="137"/>
      <c r="Z22" s="137"/>
      <c r="AA22" s="137"/>
      <c r="AB22" s="138"/>
      <c r="AD22" s="141" t="s">
        <v>208</v>
      </c>
      <c r="AE22" s="137"/>
      <c r="AF22" s="137"/>
      <c r="AG22" s="137"/>
      <c r="AH22" s="137"/>
      <c r="AI22" s="137"/>
      <c r="AJ22" s="137"/>
      <c r="AK22" s="138"/>
      <c r="AM22" s="141" t="s">
        <v>209</v>
      </c>
      <c r="AN22" s="137"/>
      <c r="AO22" s="137"/>
      <c r="AP22" s="137"/>
      <c r="AQ22" s="137"/>
      <c r="AR22" s="137"/>
      <c r="AS22" s="137"/>
      <c r="AT22" s="138"/>
      <c r="AV22" s="153" t="s">
        <v>215</v>
      </c>
      <c r="AW22" s="153"/>
      <c r="AX22" s="153"/>
      <c r="AY22" s="153"/>
      <c r="AZ22" s="153"/>
    </row>
    <row r="23" spans="12:53" x14ac:dyDescent="0.35">
      <c r="L23" s="11" t="s">
        <v>183</v>
      </c>
      <c r="M23" s="64" t="s">
        <v>210</v>
      </c>
      <c r="N23" s="64" t="s">
        <v>211</v>
      </c>
      <c r="O23" s="64" t="s">
        <v>212</v>
      </c>
      <c r="P23" s="64" t="s">
        <v>213</v>
      </c>
      <c r="Q23" s="54" t="s">
        <v>187</v>
      </c>
      <c r="R23" s="54" t="s">
        <v>188</v>
      </c>
      <c r="S23" s="54" t="s">
        <v>189</v>
      </c>
      <c r="U23" s="11" t="s">
        <v>183</v>
      </c>
      <c r="V23" s="64" t="s">
        <v>210</v>
      </c>
      <c r="W23" s="64" t="s">
        <v>211</v>
      </c>
      <c r="X23" s="64" t="s">
        <v>212</v>
      </c>
      <c r="Y23" s="64" t="s">
        <v>213</v>
      </c>
      <c r="Z23" s="54" t="s">
        <v>187</v>
      </c>
      <c r="AA23" s="54" t="s">
        <v>188</v>
      </c>
      <c r="AB23" s="54" t="s">
        <v>189</v>
      </c>
      <c r="AD23" s="11" t="s">
        <v>183</v>
      </c>
      <c r="AE23" s="64" t="s">
        <v>210</v>
      </c>
      <c r="AF23" s="64" t="s">
        <v>211</v>
      </c>
      <c r="AG23" s="64" t="s">
        <v>212</v>
      </c>
      <c r="AH23" s="64" t="s">
        <v>213</v>
      </c>
      <c r="AI23" s="54" t="s">
        <v>187</v>
      </c>
      <c r="AJ23" s="54" t="s">
        <v>188</v>
      </c>
      <c r="AK23" s="54" t="s">
        <v>189</v>
      </c>
      <c r="AM23" s="11" t="s">
        <v>183</v>
      </c>
      <c r="AN23" s="64" t="s">
        <v>210</v>
      </c>
      <c r="AO23" s="64" t="s">
        <v>211</v>
      </c>
      <c r="AP23" s="64" t="s">
        <v>212</v>
      </c>
      <c r="AQ23" s="64" t="s">
        <v>213</v>
      </c>
      <c r="AR23" s="54" t="s">
        <v>187</v>
      </c>
      <c r="AS23" s="54" t="s">
        <v>188</v>
      </c>
      <c r="AT23" s="54" t="s">
        <v>189</v>
      </c>
      <c r="AV23" s="11" t="s">
        <v>183</v>
      </c>
      <c r="AW23" s="64" t="s">
        <v>210</v>
      </c>
      <c r="AX23" s="64" t="s">
        <v>211</v>
      </c>
      <c r="AY23" s="64" t="s">
        <v>212</v>
      </c>
      <c r="AZ23" s="64" t="s">
        <v>213</v>
      </c>
      <c r="BA23" s="64" t="s">
        <v>205</v>
      </c>
    </row>
    <row r="24" spans="12:53" x14ac:dyDescent="0.35">
      <c r="L24" s="64" t="s">
        <v>210</v>
      </c>
      <c r="M24" s="11">
        <v>1</v>
      </c>
      <c r="N24" s="11">
        <v>3</v>
      </c>
      <c r="O24" s="11">
        <v>6</v>
      </c>
      <c r="P24" s="11">
        <v>2</v>
      </c>
      <c r="Q24" s="57">
        <f t="shared" si="4"/>
        <v>12</v>
      </c>
      <c r="R24" s="55">
        <f t="shared" ref="R24:R27" si="17">GEOMEAN(M24:P24)</f>
        <v>2.4494897427831779</v>
      </c>
      <c r="S24" s="55">
        <f t="shared" ref="S24:S27" si="18">R24/$R$28</f>
        <v>0.50113934974345775</v>
      </c>
      <c r="U24" s="64" t="s">
        <v>210</v>
      </c>
      <c r="V24" s="11">
        <v>1</v>
      </c>
      <c r="W24" s="11">
        <f>1/3</f>
        <v>0.33333333333333331</v>
      </c>
      <c r="X24" s="11">
        <f>1/7</f>
        <v>0.14285714285714285</v>
      </c>
      <c r="Y24" s="11">
        <f>1/9</f>
        <v>0.1111111111111111</v>
      </c>
      <c r="Z24" s="57">
        <f t="shared" si="7"/>
        <v>1.5873015873015872</v>
      </c>
      <c r="AA24" s="55">
        <f t="shared" ref="AA24:AA27" si="19">GEOMEAN(V24:Y24)</f>
        <v>0.26970223719007375</v>
      </c>
      <c r="AB24" s="55">
        <f t="shared" ref="AB24:AB27" si="20">AA24/$AA$28</f>
        <v>4.6351615399850547E-2</v>
      </c>
      <c r="AD24" s="64" t="s">
        <v>210</v>
      </c>
      <c r="AE24" s="11">
        <v>1</v>
      </c>
      <c r="AF24" s="11">
        <v>2</v>
      </c>
      <c r="AG24" s="11">
        <f>1/2</f>
        <v>0.5</v>
      </c>
      <c r="AH24" s="11">
        <v>4</v>
      </c>
      <c r="AI24" s="57">
        <f t="shared" si="10"/>
        <v>7.5</v>
      </c>
      <c r="AJ24" s="55">
        <f t="shared" ref="AJ24:AJ27" si="21">GEOMEAN(AE24:AH24)</f>
        <v>1.4142135623730949</v>
      </c>
      <c r="AK24" s="55">
        <f t="shared" ref="AK24:AK27" si="22">AJ24/$AJ$28</f>
        <v>0.28542515888449899</v>
      </c>
      <c r="AM24" s="64" t="s">
        <v>210</v>
      </c>
      <c r="AN24" s="11">
        <v>1</v>
      </c>
      <c r="AO24" s="11">
        <f>1/2</f>
        <v>0.5</v>
      </c>
      <c r="AP24" s="11">
        <f>1/5</f>
        <v>0.2</v>
      </c>
      <c r="AQ24" s="11">
        <f>1/4</f>
        <v>0.25</v>
      </c>
      <c r="AR24" s="57">
        <f t="shared" ref="AR24:AR27" si="23">SUM(AN24:AQ24)</f>
        <v>1.95</v>
      </c>
      <c r="AS24" s="55">
        <f t="shared" ref="AS24:AS27" si="24">GEOMEAN(AN24:AQ24)</f>
        <v>0.39763536438352531</v>
      </c>
      <c r="AT24" s="55">
        <f t="shared" ref="AT24:AT27" si="25">AS24/$AS$28</f>
        <v>8.0951298751750222E-2</v>
      </c>
      <c r="AV24" s="64" t="s">
        <v>201</v>
      </c>
      <c r="AW24" s="66" cm="1">
        <f t="array" ref="AW24:AZ24">TRANSPOSE(S24:S27)</f>
        <v>0.50113934974345775</v>
      </c>
      <c r="AX24" s="66">
        <v>0.24329903077920728</v>
      </c>
      <c r="AY24" s="66">
        <v>8.3523224957242959E-2</v>
      </c>
      <c r="AZ24" s="66">
        <v>0.17203839452009201</v>
      </c>
      <c r="BA24" s="67">
        <f t="shared" ref="BA24:BA27" si="26">SUM(_xlfn.ANCHORARRAY(AW24))</f>
        <v>1</v>
      </c>
    </row>
    <row r="25" spans="12:53" x14ac:dyDescent="0.35">
      <c r="L25" s="64" t="s">
        <v>211</v>
      </c>
      <c r="M25" s="11">
        <f>1/N24</f>
        <v>0.33333333333333331</v>
      </c>
      <c r="N25" s="11">
        <v>1</v>
      </c>
      <c r="O25" s="11">
        <v>2</v>
      </c>
      <c r="P25" s="11">
        <v>3</v>
      </c>
      <c r="Q25" s="57">
        <f t="shared" si="4"/>
        <v>6.333333333333333</v>
      </c>
      <c r="R25" s="55">
        <f t="shared" si="17"/>
        <v>1.189207115002721</v>
      </c>
      <c r="S25" s="55">
        <f t="shared" si="18"/>
        <v>0.24329903077920728</v>
      </c>
      <c r="U25" s="64" t="s">
        <v>211</v>
      </c>
      <c r="V25" s="11">
        <f>1/W24</f>
        <v>3</v>
      </c>
      <c r="W25" s="11">
        <v>1</v>
      </c>
      <c r="X25" s="11">
        <f>1/3</f>
        <v>0.33333333333333331</v>
      </c>
      <c r="Y25" s="11">
        <f>1/5</f>
        <v>0.2</v>
      </c>
      <c r="Z25" s="57">
        <f t="shared" si="7"/>
        <v>4.5333333333333332</v>
      </c>
      <c r="AA25" s="55">
        <f t="shared" si="19"/>
        <v>0.66874030497642201</v>
      </c>
      <c r="AB25" s="55">
        <f t="shared" si="20"/>
        <v>0.11493116906108745</v>
      </c>
      <c r="AD25" s="64" t="s">
        <v>211</v>
      </c>
      <c r="AE25" s="11">
        <f>1/AF24</f>
        <v>0.5</v>
      </c>
      <c r="AF25" s="11">
        <v>1</v>
      </c>
      <c r="AG25" s="11">
        <f>1/3</f>
        <v>0.33333333333333331</v>
      </c>
      <c r="AH25" s="11">
        <v>3</v>
      </c>
      <c r="AI25" s="57">
        <f t="shared" si="10"/>
        <v>4.833333333333333</v>
      </c>
      <c r="AJ25" s="55">
        <f t="shared" si="21"/>
        <v>0.8408964152537145</v>
      </c>
      <c r="AK25" s="55">
        <f t="shared" si="22"/>
        <v>0.16971481487311418</v>
      </c>
      <c r="AM25" s="64" t="s">
        <v>211</v>
      </c>
      <c r="AN25" s="11">
        <f>1/AO24</f>
        <v>2</v>
      </c>
      <c r="AO25" s="11">
        <v>1</v>
      </c>
      <c r="AP25" s="11">
        <f>1/3</f>
        <v>0.33333333333333331</v>
      </c>
      <c r="AQ25" s="11">
        <f>1/2</f>
        <v>0.5</v>
      </c>
      <c r="AR25" s="57">
        <f t="shared" si="23"/>
        <v>3.8333333333333335</v>
      </c>
      <c r="AS25" s="55">
        <f t="shared" si="24"/>
        <v>0.75983568565159254</v>
      </c>
      <c r="AT25" s="55">
        <f t="shared" si="25"/>
        <v>0.15468866982388421</v>
      </c>
      <c r="AV25" s="64" t="s">
        <v>202</v>
      </c>
      <c r="AW25" s="66" cm="1">
        <f t="array" ref="AW25:AZ25">TRANSPOSE(AB24:AB27)</f>
        <v>4.6351615399850547E-2</v>
      </c>
      <c r="AX25" s="66">
        <v>0.11493116906108745</v>
      </c>
      <c r="AY25" s="66">
        <v>0.309369610222612</v>
      </c>
      <c r="AZ25" s="66">
        <v>0.52934760531644998</v>
      </c>
      <c r="BA25" s="67">
        <f t="shared" si="26"/>
        <v>1</v>
      </c>
    </row>
    <row r="26" spans="12:53" x14ac:dyDescent="0.35">
      <c r="L26" s="64" t="s">
        <v>212</v>
      </c>
      <c r="M26" s="11">
        <f>1/O24</f>
        <v>0.16666666666666666</v>
      </c>
      <c r="N26" s="11">
        <f>1/O25</f>
        <v>0.5</v>
      </c>
      <c r="O26" s="11">
        <v>1</v>
      </c>
      <c r="P26" s="11">
        <f>1/3</f>
        <v>0.33333333333333331</v>
      </c>
      <c r="Q26" s="57">
        <f t="shared" si="4"/>
        <v>1.9999999999999998</v>
      </c>
      <c r="R26" s="55">
        <f t="shared" si="17"/>
        <v>0.40824829046386302</v>
      </c>
      <c r="S26" s="55">
        <f t="shared" si="18"/>
        <v>8.3523224957242959E-2</v>
      </c>
      <c r="U26" s="64" t="s">
        <v>212</v>
      </c>
      <c r="V26" s="11">
        <f>1/X24</f>
        <v>7</v>
      </c>
      <c r="W26" s="11">
        <f>1/X25</f>
        <v>3</v>
      </c>
      <c r="X26" s="11">
        <v>1</v>
      </c>
      <c r="Y26" s="11">
        <f>1/2</f>
        <v>0.5</v>
      </c>
      <c r="Z26" s="57">
        <f t="shared" si="7"/>
        <v>11.5</v>
      </c>
      <c r="AA26" s="55">
        <f t="shared" si="19"/>
        <v>1.800102871839254</v>
      </c>
      <c r="AB26" s="55">
        <f t="shared" si="20"/>
        <v>0.309369610222612</v>
      </c>
      <c r="AD26" s="64" t="s">
        <v>212</v>
      </c>
      <c r="AE26" s="11">
        <f>1/AG24</f>
        <v>2</v>
      </c>
      <c r="AF26" s="11">
        <f>1/AG25</f>
        <v>3</v>
      </c>
      <c r="AG26" s="11">
        <v>1</v>
      </c>
      <c r="AH26" s="11">
        <v>5</v>
      </c>
      <c r="AI26" s="57">
        <f t="shared" si="10"/>
        <v>11</v>
      </c>
      <c r="AJ26" s="55">
        <f t="shared" si="21"/>
        <v>2.340347319320716</v>
      </c>
      <c r="AK26" s="55">
        <f t="shared" si="22"/>
        <v>0.47234309105416278</v>
      </c>
      <c r="AM26" s="64" t="s">
        <v>212</v>
      </c>
      <c r="AN26" s="11">
        <f>1/AP24</f>
        <v>5</v>
      </c>
      <c r="AO26" s="11">
        <f>1/AP25</f>
        <v>3</v>
      </c>
      <c r="AP26" s="11">
        <v>1</v>
      </c>
      <c r="AQ26" s="11">
        <v>2</v>
      </c>
      <c r="AR26" s="57">
        <f t="shared" si="23"/>
        <v>11</v>
      </c>
      <c r="AS26" s="55">
        <f t="shared" si="24"/>
        <v>2.340347319320716</v>
      </c>
      <c r="AT26" s="55">
        <f t="shared" si="25"/>
        <v>0.4764519758520715</v>
      </c>
      <c r="AV26" s="64" t="s">
        <v>203</v>
      </c>
      <c r="AW26" s="66" cm="1">
        <f t="array" ref="AW26:AZ26">TRANSPOSE(AK24:AK27)</f>
        <v>0.28542515888449899</v>
      </c>
      <c r="AX26" s="66">
        <v>0.16971481487311418</v>
      </c>
      <c r="AY26" s="66">
        <v>0.47234309105416278</v>
      </c>
      <c r="AZ26" s="66">
        <v>7.251693518822401E-2</v>
      </c>
      <c r="BA26" s="67">
        <f t="shared" si="26"/>
        <v>1</v>
      </c>
    </row>
    <row r="27" spans="12:53" x14ac:dyDescent="0.35">
      <c r="L27" s="64" t="s">
        <v>213</v>
      </c>
      <c r="M27" s="11">
        <f>1/P24</f>
        <v>0.5</v>
      </c>
      <c r="N27" s="11">
        <f>1/P25</f>
        <v>0.33333333333333331</v>
      </c>
      <c r="O27" s="11">
        <f>1/P26</f>
        <v>3</v>
      </c>
      <c r="P27" s="11">
        <v>1</v>
      </c>
      <c r="Q27" s="57">
        <f t="shared" si="4"/>
        <v>4.833333333333333</v>
      </c>
      <c r="R27" s="55">
        <f t="shared" si="17"/>
        <v>0.8408964152537145</v>
      </c>
      <c r="S27" s="55">
        <f t="shared" si="18"/>
        <v>0.17203839452009201</v>
      </c>
      <c r="U27" s="64" t="s">
        <v>213</v>
      </c>
      <c r="V27" s="11">
        <f>1/Y24</f>
        <v>9</v>
      </c>
      <c r="W27" s="11">
        <f>1/Y25</f>
        <v>5</v>
      </c>
      <c r="X27" s="11">
        <f>1/Y26</f>
        <v>2</v>
      </c>
      <c r="Y27" s="11">
        <v>1</v>
      </c>
      <c r="Z27" s="57">
        <f t="shared" si="7"/>
        <v>17</v>
      </c>
      <c r="AA27" s="55">
        <f t="shared" si="19"/>
        <v>3.0800702882410231</v>
      </c>
      <c r="AB27" s="55">
        <f t="shared" si="20"/>
        <v>0.52934760531644998</v>
      </c>
      <c r="AD27" s="64" t="s">
        <v>213</v>
      </c>
      <c r="AE27" s="11">
        <f>1/AH24</f>
        <v>0.25</v>
      </c>
      <c r="AF27" s="11">
        <f>1/AH25</f>
        <v>0.33333333333333331</v>
      </c>
      <c r="AG27" s="11">
        <f>1/AH26</f>
        <v>0.2</v>
      </c>
      <c r="AH27" s="11">
        <v>1</v>
      </c>
      <c r="AI27" s="57">
        <f t="shared" si="10"/>
        <v>1.7833333333333332</v>
      </c>
      <c r="AJ27" s="55">
        <f t="shared" si="21"/>
        <v>0.35930411196308421</v>
      </c>
      <c r="AK27" s="55">
        <f t="shared" si="22"/>
        <v>7.251693518822401E-2</v>
      </c>
      <c r="AM27" s="64" t="s">
        <v>213</v>
      </c>
      <c r="AN27" s="11">
        <f>1/AQ24</f>
        <v>4</v>
      </c>
      <c r="AO27" s="11">
        <f>1/AQ25</f>
        <v>2</v>
      </c>
      <c r="AP27" s="11">
        <f>1/AQ26</f>
        <v>0.5</v>
      </c>
      <c r="AQ27" s="11">
        <v>1</v>
      </c>
      <c r="AR27" s="57">
        <f t="shared" si="23"/>
        <v>7.5</v>
      </c>
      <c r="AS27" s="55">
        <f t="shared" si="24"/>
        <v>1.4142135623730949</v>
      </c>
      <c r="AT27" s="55">
        <f t="shared" si="25"/>
        <v>0.28790805557229393</v>
      </c>
      <c r="AV27" s="64" t="s">
        <v>204</v>
      </c>
      <c r="AW27" s="66" cm="1">
        <f t="array" ref="AW27:AZ27">TRANSPOSE(AT24:AT27)</f>
        <v>8.0951298751750222E-2</v>
      </c>
      <c r="AX27" s="66">
        <v>0.15468866982388421</v>
      </c>
      <c r="AY27" s="66">
        <v>0.4764519758520715</v>
      </c>
      <c r="AZ27" s="66">
        <v>0.28790805557229393</v>
      </c>
      <c r="BA27" s="67">
        <f t="shared" si="26"/>
        <v>0.99999999999999989</v>
      </c>
    </row>
    <row r="28" spans="12:53" x14ac:dyDescent="0.35">
      <c r="L28" s="54" t="s">
        <v>187</v>
      </c>
      <c r="M28" s="55">
        <f>SUM(M24:M27)</f>
        <v>2</v>
      </c>
      <c r="N28" s="55">
        <f t="shared" ref="N28:P28" si="27">SUM(N24:N27)</f>
        <v>4.833333333333333</v>
      </c>
      <c r="O28" s="55">
        <f t="shared" si="27"/>
        <v>12</v>
      </c>
      <c r="P28" s="55">
        <f t="shared" si="27"/>
        <v>6.333333333333333</v>
      </c>
      <c r="Q28" s="54" t="s">
        <v>193</v>
      </c>
      <c r="R28" s="55">
        <f>SUM(R24:R27)</f>
        <v>4.8878415635034766</v>
      </c>
      <c r="S28" s="9"/>
      <c r="U28" s="54" t="s">
        <v>187</v>
      </c>
      <c r="V28" s="55">
        <f>SUM(V24:V27)</f>
        <v>20</v>
      </c>
      <c r="W28" s="55">
        <f t="shared" ref="W28:Y28" si="28">SUM(W24:W27)</f>
        <v>9.3333333333333321</v>
      </c>
      <c r="X28" s="55">
        <f t="shared" si="28"/>
        <v>3.4761904761904763</v>
      </c>
      <c r="Y28" s="55">
        <f t="shared" si="28"/>
        <v>1.8111111111111111</v>
      </c>
      <c r="Z28" s="54" t="s">
        <v>193</v>
      </c>
      <c r="AA28" s="55">
        <f>SUM(AA24:AA27)</f>
        <v>5.818615702246773</v>
      </c>
      <c r="AB28" s="9"/>
      <c r="AD28" s="54" t="s">
        <v>187</v>
      </c>
      <c r="AE28" s="55">
        <f>SUM(AE24:AE27)</f>
        <v>3.75</v>
      </c>
      <c r="AF28" s="55">
        <f t="shared" ref="AF28:AH28" si="29">SUM(AF24:AF27)</f>
        <v>6.333333333333333</v>
      </c>
      <c r="AG28" s="55">
        <f t="shared" si="29"/>
        <v>2.0333333333333332</v>
      </c>
      <c r="AH28" s="55">
        <f t="shared" si="29"/>
        <v>13</v>
      </c>
      <c r="AI28" s="54" t="s">
        <v>193</v>
      </c>
      <c r="AJ28" s="55">
        <f>SUM(AJ24:AJ27)</f>
        <v>4.9547614089106098</v>
      </c>
      <c r="AK28" s="9"/>
      <c r="AM28" s="54" t="s">
        <v>187</v>
      </c>
      <c r="AN28" s="55">
        <f>SUM(AN24:AN27)</f>
        <v>12</v>
      </c>
      <c r="AO28" s="55">
        <f t="shared" ref="AO28:AQ28" si="30">SUM(AO24:AO27)</f>
        <v>6.5</v>
      </c>
      <c r="AP28" s="55">
        <f t="shared" si="30"/>
        <v>2.0333333333333332</v>
      </c>
      <c r="AQ28" s="55">
        <f t="shared" si="30"/>
        <v>3.75</v>
      </c>
      <c r="AR28" s="54" t="s">
        <v>193</v>
      </c>
      <c r="AS28" s="55">
        <f>SUM(AS24:AS27)</f>
        <v>4.9120319317289294</v>
      </c>
      <c r="AT28" s="9"/>
    </row>
    <row r="29" spans="12:53" x14ac:dyDescent="0.35">
      <c r="L29" s="61" t="s">
        <v>194</v>
      </c>
      <c r="M29" s="11">
        <f>M28*S24+N28*S25+O28*S26+P28*S27</f>
        <v>4.2700792130339158</v>
      </c>
      <c r="N29" s="62" t="s">
        <v>195</v>
      </c>
      <c r="O29" s="11">
        <v>4</v>
      </c>
      <c r="P29" s="9"/>
      <c r="Q29" s="9"/>
      <c r="R29" s="9"/>
      <c r="S29" s="9"/>
      <c r="U29" s="61" t="s">
        <v>194</v>
      </c>
      <c r="V29" s="11">
        <f>V28*AB24+W28*AB25+X28*AB26+Y28*AB27</f>
        <v>4.0338582415411128</v>
      </c>
      <c r="W29" s="62" t="s">
        <v>195</v>
      </c>
      <c r="X29" s="11">
        <v>4</v>
      </c>
      <c r="Y29" s="9"/>
      <c r="Z29" s="9"/>
      <c r="AA29" s="9"/>
      <c r="AB29" s="9"/>
      <c r="AD29" s="61" t="s">
        <v>194</v>
      </c>
      <c r="AE29" s="11">
        <f>AE28*AK24+AF28*AK25+AG28*AK26+AH28*AK27</f>
        <v>4.0483559492703041</v>
      </c>
      <c r="AF29" s="62" t="s">
        <v>195</v>
      </c>
      <c r="AG29" s="11">
        <v>4</v>
      </c>
      <c r="AH29" s="9"/>
      <c r="AI29" s="9"/>
      <c r="AJ29" s="9"/>
      <c r="AK29" s="9"/>
      <c r="AM29" s="61" t="s">
        <v>194</v>
      </c>
      <c r="AN29" s="11">
        <f>AN28*AT24+AO28*AT25+AP28*AT26+AQ28*AT27</f>
        <v>4.0253328315048975</v>
      </c>
      <c r="AO29" s="62" t="s">
        <v>195</v>
      </c>
      <c r="AP29" s="11">
        <v>4</v>
      </c>
      <c r="AQ29" s="9"/>
      <c r="AR29" s="9"/>
      <c r="AS29" s="9"/>
      <c r="AT29" s="9"/>
    </row>
    <row r="30" spans="12:53" x14ac:dyDescent="0.35">
      <c r="L30" s="63" t="s">
        <v>196</v>
      </c>
      <c r="M30" s="66">
        <f>(M29-O29)/(O29-1)</f>
        <v>9.00264043446386E-2</v>
      </c>
      <c r="N30" s="63" t="s">
        <v>197</v>
      </c>
      <c r="O30" s="66">
        <f>M30/0.9</f>
        <v>0.10002933816070955</v>
      </c>
      <c r="P30" s="9"/>
      <c r="Q30" s="9"/>
      <c r="R30" s="9"/>
      <c r="S30" s="9"/>
      <c r="U30" s="63" t="s">
        <v>196</v>
      </c>
      <c r="V30" s="11">
        <f>(V29-X29)/(X29-1)</f>
        <v>1.1286080513704277E-2</v>
      </c>
      <c r="W30" s="63" t="s">
        <v>197</v>
      </c>
      <c r="X30" s="11">
        <f>V30/0.9</f>
        <v>1.254008945967142E-2</v>
      </c>
      <c r="Y30" s="9"/>
      <c r="Z30" s="9"/>
      <c r="AA30" s="9"/>
      <c r="AB30" s="9"/>
      <c r="AD30" s="63" t="s">
        <v>196</v>
      </c>
      <c r="AE30" s="11">
        <f>(AE29-AG29)/(AG29-1)</f>
        <v>1.6118649756768022E-2</v>
      </c>
      <c r="AF30" s="63" t="s">
        <v>197</v>
      </c>
      <c r="AG30" s="11">
        <f>AE30/0.9</f>
        <v>1.7909610840853359E-2</v>
      </c>
      <c r="AH30" s="9"/>
      <c r="AI30" s="9"/>
      <c r="AJ30" s="9"/>
      <c r="AK30" s="9"/>
      <c r="AM30" s="63" t="s">
        <v>196</v>
      </c>
      <c r="AN30" s="11">
        <f>(AN29-AP29)/(AP29-1)</f>
        <v>8.4442771682991715E-3</v>
      </c>
      <c r="AO30" s="63" t="s">
        <v>197</v>
      </c>
      <c r="AP30" s="11">
        <f>AN30/0.9</f>
        <v>9.3825301869990795E-3</v>
      </c>
      <c r="AQ30" s="9"/>
      <c r="AR30" s="9"/>
      <c r="AS30" s="9"/>
      <c r="AT30" s="9"/>
    </row>
    <row r="32" spans="12:53" x14ac:dyDescent="0.35">
      <c r="L32" s="86" t="s">
        <v>228</v>
      </c>
      <c r="M32" s="86" t="s">
        <v>224</v>
      </c>
      <c r="N32" s="86" t="s">
        <v>229</v>
      </c>
      <c r="O32" s="86" t="s">
        <v>223</v>
      </c>
      <c r="P32" s="86" t="s">
        <v>230</v>
      </c>
      <c r="Q32" s="86" t="s">
        <v>225</v>
      </c>
    </row>
    <row r="33" spans="12:17" x14ac:dyDescent="0.35">
      <c r="L33" s="79">
        <f>M9</f>
        <v>0.30929678669658101</v>
      </c>
      <c r="M33" s="79">
        <v>0.57999999999999996</v>
      </c>
      <c r="N33" s="66">
        <f>M20</f>
        <v>7.8017554437992701E-2</v>
      </c>
      <c r="O33" s="66">
        <v>0.9</v>
      </c>
      <c r="P33" s="66">
        <f>M30</f>
        <v>9.00264043446386E-2</v>
      </c>
      <c r="Q33" s="66">
        <v>0.9</v>
      </c>
    </row>
    <row r="34" spans="12:17" x14ac:dyDescent="0.35">
      <c r="L34" s="80"/>
      <c r="M34" s="81"/>
      <c r="N34" s="82">
        <f>V20</f>
        <v>9.8468535468752741E-2</v>
      </c>
      <c r="O34" s="66">
        <v>0.9</v>
      </c>
      <c r="P34" s="82">
        <f>V30</f>
        <v>1.1286080513704277E-2</v>
      </c>
      <c r="Q34" s="66">
        <v>0.9</v>
      </c>
    </row>
    <row r="35" spans="12:17" x14ac:dyDescent="0.35">
      <c r="L35" s="68"/>
      <c r="M35" s="83"/>
      <c r="N35" s="80">
        <f>AE20</f>
        <v>6.1130520994205169E-3</v>
      </c>
      <c r="O35" s="66">
        <v>0.9</v>
      </c>
      <c r="P35" s="82">
        <f>AE30</f>
        <v>1.6118649756768022E-2</v>
      </c>
      <c r="Q35" s="66">
        <v>0.9</v>
      </c>
    </row>
    <row r="36" spans="12:17" x14ac:dyDescent="0.35">
      <c r="L36" s="68"/>
      <c r="M36" s="68"/>
      <c r="N36" s="80"/>
      <c r="O36" s="83"/>
      <c r="P36" s="82">
        <f>AN30</f>
        <v>8.4442771682991715E-3</v>
      </c>
      <c r="Q36" s="66">
        <v>0.9</v>
      </c>
    </row>
    <row r="38" spans="12:17" x14ac:dyDescent="0.35">
      <c r="L38" s="175" t="s">
        <v>216</v>
      </c>
      <c r="M38" s="175"/>
      <c r="N38" s="175"/>
      <c r="O38" s="175"/>
      <c r="P38" s="75" t="s">
        <v>219</v>
      </c>
    </row>
    <row r="39" spans="12:17" x14ac:dyDescent="0.35">
      <c r="L39" s="11" cm="1">
        <f t="array" ref="L39:O39">MMULT(MMULT(M10:O10,AN14:AQ16),AW24:AZ27)</f>
        <v>0.27033728985350303</v>
      </c>
      <c r="M39" s="11">
        <v>0.18353005665597985</v>
      </c>
      <c r="N39" s="11">
        <v>0.29225664115771033</v>
      </c>
      <c r="O39" s="11">
        <v>0.25387601233280666</v>
      </c>
      <c r="P39" s="76">
        <f>MAX(_xlfn.ANCHORARRAY(L39))</f>
        <v>0.29225664115771033</v>
      </c>
    </row>
    <row r="40" spans="12:17" x14ac:dyDescent="0.35">
      <c r="L40" s="77" t="s">
        <v>210</v>
      </c>
      <c r="M40" s="77" t="s">
        <v>220</v>
      </c>
      <c r="N40" s="77" t="s">
        <v>212</v>
      </c>
      <c r="O40" s="77" t="s">
        <v>213</v>
      </c>
    </row>
    <row r="42" spans="12:17" x14ac:dyDescent="0.35">
      <c r="L42" s="87" t="s">
        <v>221</v>
      </c>
      <c r="M42" s="78"/>
      <c r="N42" s="78"/>
      <c r="O42" s="78"/>
    </row>
    <row r="43" spans="12:17" x14ac:dyDescent="0.35">
      <c r="L43" s="66" cm="1">
        <f t="array" ref="L43">L33+MMULT(M10:O10,N33:N35)+MMULT(MMULT(M7:O7,AN14:AQ16),P33:P36)</f>
        <v>0.83478592601382329</v>
      </c>
    </row>
    <row r="44" spans="12:17" x14ac:dyDescent="0.35">
      <c r="L44" s="9"/>
    </row>
    <row r="45" spans="12:17" x14ac:dyDescent="0.35">
      <c r="L45" s="87" t="s">
        <v>222</v>
      </c>
    </row>
    <row r="46" spans="12:17" x14ac:dyDescent="0.35">
      <c r="L46" s="66" cm="1">
        <f t="array" ref="L46">M33+MMULT(M10:O10,O33:O35)+MMULT(MMULT(M10:O10,AN14:AQ16),Q33:Q36)</f>
        <v>2.38</v>
      </c>
    </row>
    <row r="48" spans="12:17" x14ac:dyDescent="0.35">
      <c r="L48" s="88" t="s">
        <v>226</v>
      </c>
    </row>
    <row r="49" spans="12:12" x14ac:dyDescent="0.35">
      <c r="L49" s="84">
        <f>L43/L46</f>
        <v>0.35075038908143835</v>
      </c>
    </row>
    <row r="51" spans="12:12" ht="29" x14ac:dyDescent="0.35">
      <c r="L51" s="85" t="s">
        <v>330</v>
      </c>
    </row>
  </sheetData>
  <mergeCells count="11">
    <mergeCell ref="L38:O38"/>
    <mergeCell ref="AV22:AZ22"/>
    <mergeCell ref="L2:R2"/>
    <mergeCell ref="L12:S12"/>
    <mergeCell ref="U12:AB12"/>
    <mergeCell ref="AD12:AK12"/>
    <mergeCell ref="AM12:AQ12"/>
    <mergeCell ref="L22:S22"/>
    <mergeCell ref="U22:AB22"/>
    <mergeCell ref="AD22:AK22"/>
    <mergeCell ref="AM22:AT22"/>
  </mergeCells>
  <conditionalFormatting sqref="L39:O39">
    <cfRule type="cellIs" dxfId="5" priority="1" operator="equal">
      <formula>$P$39</formula>
    </cfRule>
    <cfRule type="cellIs" dxfId="4" priority="2" operator="equal">
      <formula>$P$42</formula>
    </cfRule>
  </conditionalFormatting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EFA79-3E2B-4D5B-AA1A-82E3C2CD2BF2}">
  <dimension ref="A2:BS77"/>
  <sheetViews>
    <sheetView tabSelected="1" topLeftCell="J46" zoomScale="70" zoomScaleNormal="70" workbookViewId="0">
      <selection activeCell="S51" sqref="S51"/>
    </sheetView>
  </sheetViews>
  <sheetFormatPr defaultRowHeight="14.5" x14ac:dyDescent="0.35"/>
  <cols>
    <col min="19" max="19" width="43" bestFit="1" customWidth="1"/>
    <col min="20" max="20" width="26.453125" customWidth="1"/>
    <col min="21" max="21" width="24.90625" bestFit="1" customWidth="1"/>
    <col min="22" max="22" width="26.08984375" bestFit="1" customWidth="1"/>
    <col min="23" max="23" width="26.36328125" bestFit="1" customWidth="1"/>
    <col min="24" max="24" width="14.90625" bestFit="1" customWidth="1"/>
    <col min="25" max="25" width="12.453125" customWidth="1"/>
    <col min="26" max="26" width="25.36328125" bestFit="1" customWidth="1"/>
    <col min="27" max="27" width="24.90625" bestFit="1" customWidth="1"/>
    <col min="28" max="28" width="49.90625" customWidth="1"/>
    <col min="29" max="29" width="34.08984375" bestFit="1" customWidth="1"/>
    <col min="30" max="30" width="29.1796875" customWidth="1"/>
    <col min="31" max="32" width="26.36328125" bestFit="1" customWidth="1"/>
    <col min="33" max="33" width="12.453125" bestFit="1" customWidth="1"/>
    <col min="34" max="34" width="28.90625" bestFit="1" customWidth="1"/>
    <col min="35" max="35" width="20.81640625" bestFit="1" customWidth="1"/>
    <col min="36" max="36" width="28.08984375" bestFit="1" customWidth="1"/>
    <col min="37" max="37" width="33.36328125" bestFit="1" customWidth="1"/>
    <col min="38" max="38" width="26.453125" bestFit="1" customWidth="1"/>
    <col min="39" max="39" width="20.81640625" bestFit="1" customWidth="1"/>
    <col min="40" max="40" width="25" bestFit="1" customWidth="1"/>
    <col min="41" max="41" width="20.54296875" bestFit="1" customWidth="1"/>
    <col min="42" max="42" width="30.54296875" bestFit="1" customWidth="1"/>
    <col min="43" max="43" width="24.90625" bestFit="1" customWidth="1"/>
    <col min="44" max="44" width="14.54296875" bestFit="1" customWidth="1"/>
    <col min="45" max="45" width="13.90625" bestFit="1" customWidth="1"/>
    <col min="46" max="46" width="30.54296875" bestFit="1" customWidth="1"/>
    <col min="47" max="47" width="26.453125" bestFit="1" customWidth="1"/>
    <col min="48" max="48" width="20.81640625" bestFit="1" customWidth="1"/>
    <col min="49" max="49" width="25" bestFit="1" customWidth="1"/>
    <col min="50" max="50" width="26.36328125" bestFit="1" customWidth="1"/>
    <col min="51" max="51" width="21.08984375" bestFit="1" customWidth="1"/>
    <col min="52" max="52" width="21.453125" bestFit="1" customWidth="1"/>
    <col min="53" max="53" width="25.81640625" bestFit="1" customWidth="1"/>
    <col min="54" max="54" width="29.453125" bestFit="1" customWidth="1"/>
    <col min="55" max="55" width="26.81640625" bestFit="1" customWidth="1"/>
    <col min="56" max="56" width="25.81640625" customWidth="1"/>
    <col min="57" max="57" width="17.81640625" bestFit="1" customWidth="1"/>
    <col min="58" max="58" width="25" bestFit="1" customWidth="1"/>
    <col min="59" max="59" width="26.36328125" bestFit="1" customWidth="1"/>
    <col min="60" max="60" width="12.90625" customWidth="1"/>
    <col min="61" max="61" width="16.08984375" bestFit="1" customWidth="1"/>
    <col min="62" max="62" width="10" bestFit="1" customWidth="1"/>
    <col min="64" max="64" width="28.08984375" bestFit="1" customWidth="1"/>
    <col min="65" max="65" width="25.81640625" bestFit="1" customWidth="1"/>
    <col min="66" max="66" width="20.08984375" bestFit="1" customWidth="1"/>
    <col min="67" max="67" width="24.54296875" bestFit="1" customWidth="1"/>
    <col min="68" max="68" width="25.08984375" bestFit="1" customWidth="1"/>
    <col min="69" max="69" width="9.90625" bestFit="1" customWidth="1"/>
  </cols>
  <sheetData>
    <row r="2" spans="1:62" x14ac:dyDescent="0.35">
      <c r="S2" s="142" t="s">
        <v>271</v>
      </c>
      <c r="T2" s="143"/>
      <c r="U2" s="143"/>
      <c r="V2" s="143"/>
      <c r="W2" s="143"/>
      <c r="X2" s="143"/>
      <c r="Y2" s="144"/>
    </row>
    <row r="3" spans="1:62" ht="29" x14ac:dyDescent="0.35">
      <c r="S3" s="51" t="s">
        <v>183</v>
      </c>
      <c r="T3" s="105" t="s">
        <v>267</v>
      </c>
      <c r="U3" s="107" t="s">
        <v>268</v>
      </c>
      <c r="V3" s="105" t="s">
        <v>269</v>
      </c>
      <c r="W3" s="105" t="s">
        <v>270</v>
      </c>
      <c r="X3" s="54" t="s">
        <v>187</v>
      </c>
      <c r="Y3" s="55" t="s">
        <v>188</v>
      </c>
      <c r="Z3" s="55" t="s">
        <v>189</v>
      </c>
    </row>
    <row r="4" spans="1:62" x14ac:dyDescent="0.35">
      <c r="S4" s="105" t="s">
        <v>267</v>
      </c>
      <c r="T4" s="116">
        <v>1</v>
      </c>
      <c r="U4" s="116">
        <f>1/5</f>
        <v>0.2</v>
      </c>
      <c r="V4" s="116">
        <f>1/3</f>
        <v>0.33333333333333331</v>
      </c>
      <c r="W4" s="116">
        <f>3</f>
        <v>3</v>
      </c>
      <c r="X4" s="57">
        <f>SUM(T4:W4)</f>
        <v>4.5333333333333332</v>
      </c>
      <c r="Y4" s="55">
        <f>GEOMEAN(T4:W4)</f>
        <v>0.66874030497642201</v>
      </c>
      <c r="Z4" s="55">
        <f>Y4/$Y$8</f>
        <v>0.10714285714285714</v>
      </c>
      <c r="AD4" s="9"/>
    </row>
    <row r="5" spans="1:62" x14ac:dyDescent="0.35">
      <c r="S5" s="107" t="s">
        <v>268</v>
      </c>
      <c r="T5" s="116">
        <f>T4/$U$4</f>
        <v>5</v>
      </c>
      <c r="U5" s="116">
        <f t="shared" ref="U5:W5" si="0">U4/$U$4</f>
        <v>1</v>
      </c>
      <c r="V5" s="116">
        <f>V4/$U$4</f>
        <v>1.6666666666666665</v>
      </c>
      <c r="W5" s="116">
        <f t="shared" si="0"/>
        <v>15</v>
      </c>
      <c r="X5" s="57">
        <f t="shared" ref="X5:X7" si="1">SUM(T5:W5)</f>
        <v>22.666666666666664</v>
      </c>
      <c r="Y5" s="55">
        <f t="shared" ref="Y5:Y7" si="2">GEOMEAN(T5:W5)</f>
        <v>3.34370152488211</v>
      </c>
      <c r="Z5" s="55">
        <f t="shared" ref="Z5:Z7" si="3">Y5/$Y$8</f>
        <v>0.5357142857142857</v>
      </c>
      <c r="AA5" s="9"/>
      <c r="AB5" s="9"/>
      <c r="AC5" s="9"/>
    </row>
    <row r="6" spans="1:62" x14ac:dyDescent="0.35">
      <c r="S6" s="105" t="s">
        <v>269</v>
      </c>
      <c r="T6" s="117">
        <f>T4/$V$4</f>
        <v>3</v>
      </c>
      <c r="U6" s="117">
        <f t="shared" ref="U6:V6" si="4">U4/$V$4</f>
        <v>0.60000000000000009</v>
      </c>
      <c r="V6" s="117">
        <f t="shared" si="4"/>
        <v>1</v>
      </c>
      <c r="W6" s="117">
        <f>W4/$V$4</f>
        <v>9</v>
      </c>
      <c r="X6" s="57">
        <f t="shared" si="1"/>
        <v>13.6</v>
      </c>
      <c r="Y6" s="55">
        <f t="shared" si="2"/>
        <v>2.006220914929266</v>
      </c>
      <c r="Z6" s="55">
        <f t="shared" si="3"/>
        <v>0.32142857142857145</v>
      </c>
    </row>
    <row r="7" spans="1:62" x14ac:dyDescent="0.35">
      <c r="S7" s="105" t="s">
        <v>270</v>
      </c>
      <c r="T7" s="116">
        <f>T4/$W$4</f>
        <v>0.33333333333333331</v>
      </c>
      <c r="U7" s="116">
        <f t="shared" ref="U7:W7" si="5">U4/$W$4</f>
        <v>6.6666666666666666E-2</v>
      </c>
      <c r="V7" s="116">
        <f>V4/$W$4</f>
        <v>0.1111111111111111</v>
      </c>
      <c r="W7" s="116">
        <f t="shared" si="5"/>
        <v>1</v>
      </c>
      <c r="X7" s="57">
        <f t="shared" si="1"/>
        <v>1.5111111111111111</v>
      </c>
      <c r="Y7" s="55">
        <f t="shared" si="2"/>
        <v>0.22291343499214067</v>
      </c>
      <c r="Z7" s="55">
        <f t="shared" si="3"/>
        <v>3.5714285714285712E-2</v>
      </c>
    </row>
    <row r="8" spans="1:62" x14ac:dyDescent="0.35">
      <c r="S8" s="54" t="s">
        <v>187</v>
      </c>
      <c r="T8" s="57">
        <f>SUM(T4:T7)</f>
        <v>9.3333333333333339</v>
      </c>
      <c r="U8" s="57">
        <f t="shared" ref="U8:W8" si="6">SUM(U4:U7)</f>
        <v>1.8666666666666667</v>
      </c>
      <c r="V8" s="57">
        <f t="shared" si="6"/>
        <v>3.1111111111111112</v>
      </c>
      <c r="W8" s="57">
        <f t="shared" si="6"/>
        <v>28</v>
      </c>
      <c r="X8" s="54" t="s">
        <v>193</v>
      </c>
      <c r="Y8" s="55">
        <f>SUM(Y4:Y7)</f>
        <v>6.2415761797799387</v>
      </c>
      <c r="Z8" s="9"/>
    </row>
    <row r="9" spans="1:62" x14ac:dyDescent="0.35">
      <c r="S9" s="61" t="s">
        <v>194</v>
      </c>
      <c r="T9" s="11">
        <f>T8*Z4+U8*Z5+V8*Z6+W8*Z7</f>
        <v>4</v>
      </c>
      <c r="U9" s="62" t="s">
        <v>195</v>
      </c>
      <c r="V9" s="11">
        <v>4</v>
      </c>
    </row>
    <row r="10" spans="1:62" x14ac:dyDescent="0.35">
      <c r="S10" s="63" t="s">
        <v>196</v>
      </c>
      <c r="T10" s="11">
        <f>(T9-V9)/(V9-1)</f>
        <v>0</v>
      </c>
      <c r="U10" s="63" t="s">
        <v>197</v>
      </c>
      <c r="V10" s="11">
        <f>T10/0.58</f>
        <v>0</v>
      </c>
    </row>
    <row r="11" spans="1:62" x14ac:dyDescent="0.35">
      <c r="S11" s="70" t="s">
        <v>218</v>
      </c>
      <c r="T11" s="127">
        <f>Z4</f>
        <v>0.10714285714285714</v>
      </c>
      <c r="U11" s="128">
        <f>Z5</f>
        <v>0.5357142857142857</v>
      </c>
      <c r="V11" s="128">
        <f>Z6</f>
        <v>0.32142857142857145</v>
      </c>
      <c r="W11" s="128">
        <f>Z7</f>
        <v>3.5714285714285712E-2</v>
      </c>
    </row>
    <row r="13" spans="1:62" x14ac:dyDescent="0.35">
      <c r="A13" t="s">
        <v>217</v>
      </c>
      <c r="S13" s="147" t="s">
        <v>274</v>
      </c>
      <c r="T13" s="147"/>
      <c r="U13" s="147"/>
      <c r="V13" s="147"/>
      <c r="W13" s="147"/>
      <c r="X13" s="147"/>
      <c r="Y13" s="110"/>
      <c r="Z13" s="148" t="s">
        <v>275</v>
      </c>
      <c r="AA13" s="149"/>
      <c r="AB13" s="149"/>
      <c r="AC13" s="149"/>
      <c r="AD13" s="149"/>
      <c r="AE13" s="149"/>
      <c r="AF13" s="150"/>
      <c r="AH13" s="142" t="s">
        <v>276</v>
      </c>
      <c r="AI13" s="151"/>
      <c r="AJ13" s="151"/>
      <c r="AK13" s="151"/>
      <c r="AL13" s="151"/>
      <c r="AM13" s="151"/>
      <c r="AN13" s="152"/>
      <c r="AP13" s="142" t="s">
        <v>277</v>
      </c>
      <c r="AQ13" s="151"/>
      <c r="AR13" s="151"/>
      <c r="AS13" s="151"/>
      <c r="AT13" s="151"/>
      <c r="AU13" s="151"/>
      <c r="AV13" s="152"/>
      <c r="AX13" s="153" t="s">
        <v>214</v>
      </c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  <c r="BI13" s="153"/>
      <c r="BJ13" s="153"/>
    </row>
    <row r="14" spans="1:62" ht="43.5" x14ac:dyDescent="0.35">
      <c r="S14" s="51" t="s">
        <v>183</v>
      </c>
      <c r="T14" s="89" t="s">
        <v>272</v>
      </c>
      <c r="U14" s="107" t="s">
        <v>273</v>
      </c>
      <c r="V14" s="54" t="s">
        <v>187</v>
      </c>
      <c r="W14" s="55" t="s">
        <v>188</v>
      </c>
      <c r="X14" s="55" t="s">
        <v>189</v>
      </c>
      <c r="Z14" s="11" t="s">
        <v>183</v>
      </c>
      <c r="AA14" s="102" t="s">
        <v>278</v>
      </c>
      <c r="AB14" s="103" t="s">
        <v>279</v>
      </c>
      <c r="AC14" s="103" t="s">
        <v>280</v>
      </c>
      <c r="AD14" s="54" t="s">
        <v>187</v>
      </c>
      <c r="AE14" s="54" t="s">
        <v>188</v>
      </c>
      <c r="AF14" s="54" t="s">
        <v>189</v>
      </c>
      <c r="AH14" s="51" t="s">
        <v>183</v>
      </c>
      <c r="AI14" s="103" t="s">
        <v>281</v>
      </c>
      <c r="AJ14" s="107" t="s">
        <v>282</v>
      </c>
      <c r="AK14" s="104" t="s">
        <v>283</v>
      </c>
      <c r="AL14" s="54" t="s">
        <v>187</v>
      </c>
      <c r="AM14" s="55" t="s">
        <v>188</v>
      </c>
      <c r="AN14" s="55" t="s">
        <v>189</v>
      </c>
      <c r="AP14" s="51" t="s">
        <v>183</v>
      </c>
      <c r="AQ14" s="103" t="s">
        <v>284</v>
      </c>
      <c r="AR14" s="105" t="s">
        <v>285</v>
      </c>
      <c r="AS14" s="105" t="s">
        <v>286</v>
      </c>
      <c r="AT14" s="54" t="s">
        <v>187</v>
      </c>
      <c r="AU14" s="55" t="s">
        <v>188</v>
      </c>
      <c r="AV14" s="55" t="s">
        <v>189</v>
      </c>
      <c r="AX14" s="11" t="s">
        <v>183</v>
      </c>
      <c r="AY14" s="89" t="s">
        <v>272</v>
      </c>
      <c r="AZ14" s="107" t="s">
        <v>273</v>
      </c>
      <c r="BA14" s="102" t="s">
        <v>278</v>
      </c>
      <c r="BB14" s="103" t="s">
        <v>279</v>
      </c>
      <c r="BC14" s="103" t="s">
        <v>280</v>
      </c>
      <c r="BD14" s="103" t="s">
        <v>281</v>
      </c>
      <c r="BE14" s="107" t="s">
        <v>282</v>
      </c>
      <c r="BF14" s="104" t="s">
        <v>283</v>
      </c>
      <c r="BG14" s="103" t="s">
        <v>284</v>
      </c>
      <c r="BH14" s="105" t="s">
        <v>285</v>
      </c>
      <c r="BI14" s="105" t="s">
        <v>286</v>
      </c>
      <c r="BJ14" s="64" t="s">
        <v>205</v>
      </c>
    </row>
    <row r="15" spans="1:62" ht="29" x14ac:dyDescent="0.35">
      <c r="S15" s="89" t="s">
        <v>272</v>
      </c>
      <c r="T15" s="116">
        <f>1</f>
        <v>1</v>
      </c>
      <c r="U15" s="116">
        <f>1/3</f>
        <v>0.33333333333333331</v>
      </c>
      <c r="V15" s="118">
        <f>SUM(T15:U15)</f>
        <v>1.3333333333333333</v>
      </c>
      <c r="W15" s="119">
        <f>GEOMEAN(T15:U15)</f>
        <v>0.57735026918962573</v>
      </c>
      <c r="X15" s="119">
        <f>W15/$W$17</f>
        <v>0.25</v>
      </c>
      <c r="Z15" s="102" t="s">
        <v>278</v>
      </c>
      <c r="AA15" s="66">
        <v>1</v>
      </c>
      <c r="AB15" s="66">
        <f>1/7</f>
        <v>0.14285714285714285</v>
      </c>
      <c r="AC15" s="66">
        <f>1/5</f>
        <v>0.2</v>
      </c>
      <c r="AD15" s="57">
        <f>SUM(AA15:AC15)</f>
        <v>1.3428571428571427</v>
      </c>
      <c r="AE15" s="55">
        <f>GEOMEAN(AA15:AC15)</f>
        <v>0.30571070873287987</v>
      </c>
      <c r="AF15" s="55">
        <f>AE15/$AE$18</f>
        <v>7.6923076923076927E-2</v>
      </c>
      <c r="AH15" s="103" t="s">
        <v>281</v>
      </c>
      <c r="AI15" s="56">
        <f>1</f>
        <v>1</v>
      </c>
      <c r="AJ15" s="56">
        <f>1/5</f>
        <v>0.2</v>
      </c>
      <c r="AK15" s="56">
        <f>1/3</f>
        <v>0.33333333333333331</v>
      </c>
      <c r="AL15" s="57">
        <f>SUM(AI15:AK15)</f>
        <v>1.5333333333333332</v>
      </c>
      <c r="AM15" s="55">
        <f>GEOMEAN(AI15:AK15)</f>
        <v>0.40548013303822666</v>
      </c>
      <c r="AN15" s="55">
        <f>AM15/$AM$18</f>
        <v>0.1111111111111111</v>
      </c>
      <c r="AP15" s="103" t="s">
        <v>284</v>
      </c>
      <c r="AQ15" s="56">
        <f>1</f>
        <v>1</v>
      </c>
      <c r="AR15" s="56">
        <f>1/3</f>
        <v>0.33333333333333331</v>
      </c>
      <c r="AS15" s="56">
        <f>1/5</f>
        <v>0.2</v>
      </c>
      <c r="AT15" s="57">
        <f>SUM(AQ15:AS15)</f>
        <v>1.5333333333333332</v>
      </c>
      <c r="AU15" s="55">
        <f>GEOMEAN(AQ15:AS15)</f>
        <v>0.40548013303822666</v>
      </c>
      <c r="AV15" s="55">
        <f>AU15/$AU$18</f>
        <v>0.1111111111111111</v>
      </c>
      <c r="AX15" s="105" t="s">
        <v>319</v>
      </c>
      <c r="AY15" s="66">
        <f>X15</f>
        <v>0.25</v>
      </c>
      <c r="AZ15" s="66">
        <f>X16</f>
        <v>0.75000000000000011</v>
      </c>
      <c r="BA15" s="66">
        <v>0</v>
      </c>
      <c r="BB15" s="66">
        <v>0</v>
      </c>
      <c r="BC15" s="66">
        <v>0</v>
      </c>
      <c r="BD15" s="66">
        <v>0</v>
      </c>
      <c r="BE15" s="66">
        <v>0</v>
      </c>
      <c r="BF15" s="66">
        <f>X17</f>
        <v>0</v>
      </c>
      <c r="BG15" s="66">
        <v>0</v>
      </c>
      <c r="BH15" s="66">
        <v>0</v>
      </c>
      <c r="BI15" s="66">
        <v>0</v>
      </c>
      <c r="BJ15" s="67">
        <f t="shared" ref="BJ15:BJ17" si="7">SUM(AY15:BI15)</f>
        <v>1</v>
      </c>
    </row>
    <row r="16" spans="1:62" ht="29" x14ac:dyDescent="0.35">
      <c r="S16" s="107" t="s">
        <v>273</v>
      </c>
      <c r="T16" s="116">
        <f>T15/$U$15</f>
        <v>3</v>
      </c>
      <c r="U16" s="116">
        <f t="shared" ref="U16" si="8">U15/$U$15</f>
        <v>1</v>
      </c>
      <c r="V16" s="118">
        <f>SUM(T16:U16)</f>
        <v>4</v>
      </c>
      <c r="W16" s="119">
        <f>GEOMEAN(T16:U16)</f>
        <v>1.7320508075688774</v>
      </c>
      <c r="X16" s="119">
        <f>W16/$W$17</f>
        <v>0.75000000000000011</v>
      </c>
      <c r="Z16" s="103" t="s">
        <v>279</v>
      </c>
      <c r="AA16" s="66">
        <f>AA15/$AB$15</f>
        <v>7</v>
      </c>
      <c r="AB16" s="66">
        <f>AB15/$AB$15</f>
        <v>1</v>
      </c>
      <c r="AC16" s="66">
        <f>AC15/$AB$15</f>
        <v>1.4000000000000001</v>
      </c>
      <c r="AD16" s="57">
        <f>SUM(AA16:AC16)</f>
        <v>9.4</v>
      </c>
      <c r="AE16" s="55">
        <f>GEOMEAN(AA16:AC16)</f>
        <v>2.1399749611301591</v>
      </c>
      <c r="AF16" s="55">
        <f>AE16/$AE$18</f>
        <v>0.53846153846153844</v>
      </c>
      <c r="AH16" s="107" t="s">
        <v>282</v>
      </c>
      <c r="AI16" s="56">
        <f>AI15/$AJ$15</f>
        <v>5</v>
      </c>
      <c r="AJ16" s="56">
        <f>AJ15/$AJ$15</f>
        <v>1</v>
      </c>
      <c r="AK16" s="56">
        <f>AK15/$AJ$15</f>
        <v>1.6666666666666665</v>
      </c>
      <c r="AL16" s="57">
        <f>SUM(AI16:AK16)</f>
        <v>7.6666666666666661</v>
      </c>
      <c r="AM16" s="55">
        <f t="shared" ref="AM16:AM17" si="9">GEOMEAN(AI16:AK16)</f>
        <v>2.0274006651911334</v>
      </c>
      <c r="AN16" s="55">
        <f>AM16/$AM$18</f>
        <v>0.55555555555555558</v>
      </c>
      <c r="AP16" s="105" t="s">
        <v>285</v>
      </c>
      <c r="AQ16" s="56">
        <f>AQ15/$AR$15</f>
        <v>3</v>
      </c>
      <c r="AR16" s="56">
        <f>AR15/$AR$15</f>
        <v>1</v>
      </c>
      <c r="AS16" s="56">
        <f>AS15/$AR$15</f>
        <v>0.60000000000000009</v>
      </c>
      <c r="AT16" s="57">
        <f>SUM(AQ16:AS16)</f>
        <v>4.5999999999999996</v>
      </c>
      <c r="AU16" s="55">
        <f t="shared" ref="AU16:AU17" si="10">GEOMEAN(AQ16:AS16)</f>
        <v>1.2164403991146802</v>
      </c>
      <c r="AV16" s="55">
        <f>AU16/$AU$18</f>
        <v>0.33333333333333337</v>
      </c>
      <c r="AX16" s="107" t="s">
        <v>320</v>
      </c>
      <c r="AY16" s="66">
        <v>0</v>
      </c>
      <c r="AZ16" s="66">
        <v>0</v>
      </c>
      <c r="BA16" s="66">
        <f>AA21</f>
        <v>7.6923076923076927E-2</v>
      </c>
      <c r="BB16" s="66">
        <f t="shared" ref="BB16:BC16" si="11">AB21</f>
        <v>0.53846153846153844</v>
      </c>
      <c r="BC16" s="66">
        <f t="shared" si="11"/>
        <v>0.38461538461538458</v>
      </c>
      <c r="BD16" s="66">
        <v>0</v>
      </c>
      <c r="BE16" s="66">
        <v>0</v>
      </c>
      <c r="BF16" s="66">
        <v>0</v>
      </c>
      <c r="BG16" s="66">
        <v>0</v>
      </c>
      <c r="BH16" s="66">
        <v>0</v>
      </c>
      <c r="BI16" s="66">
        <v>0</v>
      </c>
      <c r="BJ16" s="67">
        <f t="shared" si="7"/>
        <v>1</v>
      </c>
    </row>
    <row r="17" spans="16:71" ht="29" x14ac:dyDescent="0.35">
      <c r="S17" s="54" t="s">
        <v>187</v>
      </c>
      <c r="T17" s="57">
        <f>SUM(T15:T16)</f>
        <v>4</v>
      </c>
      <c r="U17" s="60">
        <f>SUM(U15:U16)</f>
        <v>1.3333333333333333</v>
      </c>
      <c r="V17" s="54" t="s">
        <v>193</v>
      </c>
      <c r="W17" s="97">
        <f>SUM(W15:W16)</f>
        <v>2.3094010767585029</v>
      </c>
      <c r="X17" s="108"/>
      <c r="Z17" s="103" t="s">
        <v>280</v>
      </c>
      <c r="AA17" s="66">
        <f>AA15/$AC$15</f>
        <v>5</v>
      </c>
      <c r="AB17" s="66">
        <f>AB15/$AC$15</f>
        <v>0.71428571428571419</v>
      </c>
      <c r="AC17" s="66">
        <f>AC15/$AC$15</f>
        <v>1</v>
      </c>
      <c r="AD17" s="57">
        <f>SUM(AA17:AC17)</f>
        <v>6.7142857142857144</v>
      </c>
      <c r="AE17" s="55">
        <f>GEOMEAN(AA17:AC17)</f>
        <v>1.5285535436643991</v>
      </c>
      <c r="AF17" s="111">
        <f>AE17/$AE$18</f>
        <v>0.38461538461538458</v>
      </c>
      <c r="AH17" s="104" t="s">
        <v>283</v>
      </c>
      <c r="AI17" s="56">
        <f>AI15/$AK$15</f>
        <v>3</v>
      </c>
      <c r="AJ17" s="56">
        <f>AJ15/$AK$15</f>
        <v>0.60000000000000009</v>
      </c>
      <c r="AK17" s="56">
        <f>AK15/$AK$15</f>
        <v>1</v>
      </c>
      <c r="AL17" s="57">
        <f>SUM(AI17:AK17)</f>
        <v>4.5999999999999996</v>
      </c>
      <c r="AM17" s="55">
        <f t="shared" si="9"/>
        <v>1.2164403991146802</v>
      </c>
      <c r="AN17" s="55">
        <f>AM17/$AM$18</f>
        <v>0.33333333333333337</v>
      </c>
      <c r="AP17" s="105" t="s">
        <v>286</v>
      </c>
      <c r="AQ17" s="56">
        <f>AQ15/$AS$15</f>
        <v>5</v>
      </c>
      <c r="AR17" s="56">
        <f>AR15/$AS$15</f>
        <v>1.6666666666666665</v>
      </c>
      <c r="AS17" s="56">
        <f>AS15/$AS$15</f>
        <v>1</v>
      </c>
      <c r="AT17" s="57">
        <f>SUM(AQ17:AS17)</f>
        <v>7.6666666666666661</v>
      </c>
      <c r="AU17" s="55">
        <f t="shared" si="10"/>
        <v>2.0274006651911334</v>
      </c>
      <c r="AV17" s="55">
        <f>AU17/$AU$18</f>
        <v>0.55555555555555558</v>
      </c>
      <c r="AX17" s="105" t="s">
        <v>321</v>
      </c>
      <c r="AY17" s="66">
        <v>0</v>
      </c>
      <c r="AZ17" s="66">
        <v>0</v>
      </c>
      <c r="BA17" s="66">
        <v>0</v>
      </c>
      <c r="BB17" s="66">
        <v>0</v>
      </c>
      <c r="BC17" s="66">
        <v>0</v>
      </c>
      <c r="BD17" s="66">
        <f>AI21</f>
        <v>0.1111111111111111</v>
      </c>
      <c r="BE17" s="66">
        <f t="shared" ref="BE17:BF17" si="12">AJ21</f>
        <v>0.55555555555555558</v>
      </c>
      <c r="BF17" s="66">
        <f t="shared" si="12"/>
        <v>0.33333333333333337</v>
      </c>
      <c r="BG17" s="66">
        <v>0</v>
      </c>
      <c r="BH17" s="66">
        <v>0</v>
      </c>
      <c r="BI17" s="66">
        <v>0</v>
      </c>
      <c r="BJ17" s="67">
        <f t="shared" si="7"/>
        <v>1</v>
      </c>
    </row>
    <row r="18" spans="16:71" ht="29" x14ac:dyDescent="0.35">
      <c r="P18" s="78"/>
      <c r="S18" s="61" t="s">
        <v>194</v>
      </c>
      <c r="T18" s="11">
        <f>T17*X15+U17*X16</f>
        <v>2</v>
      </c>
      <c r="U18" s="62" t="s">
        <v>195</v>
      </c>
      <c r="V18" s="11">
        <v>2</v>
      </c>
      <c r="Y18" s="9"/>
      <c r="Z18" s="54" t="s">
        <v>187</v>
      </c>
      <c r="AA18" s="55">
        <f>SUM(AA15:AA17)</f>
        <v>13</v>
      </c>
      <c r="AB18" s="55">
        <f>SUM(AB15:AB17)</f>
        <v>1.857142857142857</v>
      </c>
      <c r="AC18" s="55">
        <f>SUM(AC15:AC17)</f>
        <v>2.6</v>
      </c>
      <c r="AD18" s="54" t="s">
        <v>193</v>
      </c>
      <c r="AE18" s="97">
        <f>SUM(AE15:AE17)</f>
        <v>3.9742392135274383</v>
      </c>
      <c r="AF18" s="108"/>
      <c r="AH18" s="54" t="s">
        <v>187</v>
      </c>
      <c r="AI18" s="57">
        <f>SUM(AI15:AI17)</f>
        <v>9</v>
      </c>
      <c r="AJ18" s="57">
        <f>SUM(AJ15:AJ17)</f>
        <v>1.8</v>
      </c>
      <c r="AK18" s="57">
        <f>SUM(AK15:AK17)</f>
        <v>3</v>
      </c>
      <c r="AL18" s="54" t="s">
        <v>193</v>
      </c>
      <c r="AM18" s="55">
        <f>SUM(AM15:AM17)</f>
        <v>3.6493211973440403</v>
      </c>
      <c r="AN18" s="9"/>
      <c r="AP18" s="54" t="s">
        <v>187</v>
      </c>
      <c r="AQ18" s="57">
        <f>SUM(AQ15:AQ17)</f>
        <v>9</v>
      </c>
      <c r="AR18" s="57">
        <f>SUM(AR15:AR17)</f>
        <v>3</v>
      </c>
      <c r="AS18" s="57">
        <f>SUM(AS15:AS17)</f>
        <v>1.8</v>
      </c>
      <c r="AT18" s="54" t="s">
        <v>193</v>
      </c>
      <c r="AU18" s="55">
        <f>SUM(AU15:AU17)</f>
        <v>3.6493211973440403</v>
      </c>
      <c r="AV18" s="9"/>
      <c r="AX18" s="105" t="s">
        <v>322</v>
      </c>
      <c r="AY18" s="66">
        <v>0</v>
      </c>
      <c r="AZ18" s="66">
        <v>0</v>
      </c>
      <c r="BA18" s="66">
        <v>0</v>
      </c>
      <c r="BB18" s="66">
        <v>0</v>
      </c>
      <c r="BC18" s="66">
        <v>0</v>
      </c>
      <c r="BD18" s="66">
        <v>0</v>
      </c>
      <c r="BE18" s="66">
        <v>0</v>
      </c>
      <c r="BF18" s="66">
        <v>0</v>
      </c>
      <c r="BG18" s="66">
        <f>AQ21</f>
        <v>0.1111111111111111</v>
      </c>
      <c r="BH18" s="66">
        <f t="shared" ref="BH18:BI18" si="13">AR21</f>
        <v>0.33333333333333337</v>
      </c>
      <c r="BI18" s="66">
        <f t="shared" si="13"/>
        <v>0.55555555555555558</v>
      </c>
      <c r="BJ18" s="67">
        <f>SUM(AY18:BI18)</f>
        <v>1</v>
      </c>
    </row>
    <row r="19" spans="16:71" x14ac:dyDescent="0.35">
      <c r="S19" s="63" t="s">
        <v>196</v>
      </c>
      <c r="T19" s="11">
        <f>(T18-V18)/(V18-1)</f>
        <v>0</v>
      </c>
      <c r="U19" s="63" t="s">
        <v>197</v>
      </c>
      <c r="V19" s="72">
        <f>T19/0.58</f>
        <v>0</v>
      </c>
      <c r="Z19" s="61" t="s">
        <v>194</v>
      </c>
      <c r="AA19" s="11">
        <f>AA18*AF15+AB18*AF16+AC18*AF17</f>
        <v>3</v>
      </c>
      <c r="AB19" s="62" t="s">
        <v>195</v>
      </c>
      <c r="AC19" s="11">
        <v>3</v>
      </c>
      <c r="AD19" s="9"/>
      <c r="AE19" s="9"/>
      <c r="AF19" s="9"/>
      <c r="AH19" s="61" t="s">
        <v>194</v>
      </c>
      <c r="AI19" s="11">
        <f>AI18*AN15+AJ18*AN16+AK18*AN17</f>
        <v>3</v>
      </c>
      <c r="AJ19" s="62" t="s">
        <v>195</v>
      </c>
      <c r="AK19" s="11">
        <v>3</v>
      </c>
      <c r="AP19" s="61" t="s">
        <v>194</v>
      </c>
      <c r="AQ19" s="11">
        <f>AQ18*AV15+AR18*AV16+AS18*AV17</f>
        <v>3</v>
      </c>
      <c r="AR19" s="62" t="s">
        <v>195</v>
      </c>
      <c r="AS19" s="11">
        <v>3</v>
      </c>
    </row>
    <row r="20" spans="16:71" x14ac:dyDescent="0.35">
      <c r="S20" s="70" t="s">
        <v>218</v>
      </c>
      <c r="T20" s="69">
        <f>X15</f>
        <v>0.25</v>
      </c>
      <c r="U20" s="112">
        <f>X16</f>
        <v>0.75000000000000011</v>
      </c>
      <c r="V20" s="114"/>
      <c r="Z20" s="63" t="s">
        <v>196</v>
      </c>
      <c r="AA20" s="11">
        <f>(AA19-AC19)/(AC19-1)</f>
        <v>0</v>
      </c>
      <c r="AB20" s="63" t="s">
        <v>197</v>
      </c>
      <c r="AC20" s="11">
        <f>AA20/0.9</f>
        <v>0</v>
      </c>
      <c r="AD20" s="9"/>
      <c r="AE20" s="9"/>
      <c r="AF20" s="9"/>
      <c r="AG20" s="9"/>
      <c r="AH20" s="63" t="s">
        <v>196</v>
      </c>
      <c r="AI20" s="11">
        <f>(AI19-AK19)/(AK19-1)</f>
        <v>0</v>
      </c>
      <c r="AJ20" s="63" t="s">
        <v>197</v>
      </c>
      <c r="AK20" s="11">
        <f>AI20/0.58</f>
        <v>0</v>
      </c>
      <c r="AP20" s="63" t="s">
        <v>196</v>
      </c>
      <c r="AQ20" s="11">
        <f>(AQ19-AS19)/(AS19-1)</f>
        <v>0</v>
      </c>
      <c r="AR20" s="63" t="s">
        <v>197</v>
      </c>
      <c r="AS20" s="11">
        <f>AQ20/0.58</f>
        <v>0</v>
      </c>
    </row>
    <row r="21" spans="16:71" x14ac:dyDescent="0.35">
      <c r="Z21" s="70" t="s">
        <v>218</v>
      </c>
      <c r="AA21" s="71">
        <f>AF15</f>
        <v>7.6923076923076927E-2</v>
      </c>
      <c r="AB21" s="69">
        <f>AF16</f>
        <v>0.53846153846153844</v>
      </c>
      <c r="AC21" s="112">
        <f>AF17</f>
        <v>0.38461538461538458</v>
      </c>
      <c r="AD21" s="113"/>
      <c r="AE21" s="9"/>
      <c r="AF21" s="9"/>
      <c r="AG21" s="9"/>
      <c r="AH21" s="70" t="s">
        <v>218</v>
      </c>
      <c r="AI21" s="69">
        <f>AN15</f>
        <v>0.1111111111111111</v>
      </c>
      <c r="AJ21" s="71">
        <f>AN16</f>
        <v>0.55555555555555558</v>
      </c>
      <c r="AK21" s="71">
        <f>AN17</f>
        <v>0.33333333333333337</v>
      </c>
      <c r="AL21" s="113"/>
      <c r="AP21" s="70" t="s">
        <v>218</v>
      </c>
      <c r="AQ21" s="69">
        <f>AV15</f>
        <v>0.1111111111111111</v>
      </c>
      <c r="AR21" s="71">
        <f>AV16</f>
        <v>0.33333333333333337</v>
      </c>
      <c r="AS21" s="71">
        <f>AV17</f>
        <v>0.55555555555555558</v>
      </c>
    </row>
    <row r="22" spans="16:71" x14ac:dyDescent="0.35">
      <c r="S22" s="109"/>
      <c r="U22" s="9"/>
      <c r="X22" s="9"/>
      <c r="Y22" s="9"/>
      <c r="Z22" s="9"/>
      <c r="AG22" s="9"/>
      <c r="AH22" s="9"/>
      <c r="AJ22" s="109"/>
      <c r="AL22" s="9"/>
      <c r="AO22" s="9"/>
      <c r="AP22" s="9"/>
      <c r="AR22" s="9"/>
    </row>
    <row r="24" spans="16:71" ht="14.4" customHeight="1" x14ac:dyDescent="0.35">
      <c r="S24" s="148" t="s">
        <v>287</v>
      </c>
      <c r="T24" s="149"/>
      <c r="U24" s="149"/>
      <c r="V24" s="149"/>
      <c r="W24" s="149"/>
      <c r="X24" s="149"/>
      <c r="Y24" s="149"/>
      <c r="Z24" s="150"/>
      <c r="AB24" s="148" t="s">
        <v>292</v>
      </c>
      <c r="AC24" s="137"/>
      <c r="AD24" s="137"/>
      <c r="AE24" s="137"/>
      <c r="AF24" s="137"/>
      <c r="AG24" s="137"/>
      <c r="AH24" s="137"/>
      <c r="AI24" s="138"/>
      <c r="AK24" s="148" t="s">
        <v>293</v>
      </c>
      <c r="AL24" s="137"/>
      <c r="AM24" s="137"/>
      <c r="AN24" s="137"/>
      <c r="AO24" s="137"/>
      <c r="AP24" s="137"/>
      <c r="AQ24" s="137"/>
      <c r="AR24" s="138"/>
      <c r="AT24" s="148" t="s">
        <v>294</v>
      </c>
      <c r="AU24" s="137"/>
      <c r="AV24" s="137"/>
      <c r="AW24" s="137"/>
      <c r="AX24" s="137"/>
      <c r="AY24" s="137"/>
      <c r="AZ24" s="137"/>
      <c r="BA24" s="138"/>
      <c r="BC24" s="136" t="s">
        <v>295</v>
      </c>
      <c r="BD24" s="137"/>
      <c r="BE24" s="137"/>
      <c r="BF24" s="137"/>
      <c r="BG24" s="137"/>
      <c r="BH24" s="137"/>
      <c r="BI24" s="137"/>
      <c r="BJ24" s="138"/>
      <c r="BL24" s="136" t="s">
        <v>296</v>
      </c>
      <c r="BM24" s="137"/>
      <c r="BN24" s="137"/>
      <c r="BO24" s="137"/>
      <c r="BP24" s="137"/>
      <c r="BQ24" s="137"/>
      <c r="BR24" s="137"/>
      <c r="BS24" s="138"/>
    </row>
    <row r="25" spans="16:71" ht="29" x14ac:dyDescent="0.35">
      <c r="S25" s="115" t="s">
        <v>302</v>
      </c>
      <c r="T25" s="102" t="s">
        <v>288</v>
      </c>
      <c r="U25" s="102" t="s">
        <v>289</v>
      </c>
      <c r="V25" s="102" t="s">
        <v>290</v>
      </c>
      <c r="W25" s="102" t="s">
        <v>291</v>
      </c>
      <c r="X25" s="54" t="s">
        <v>187</v>
      </c>
      <c r="Y25" s="54" t="s">
        <v>188</v>
      </c>
      <c r="Z25" s="54" t="s">
        <v>189</v>
      </c>
      <c r="AB25" s="115" t="s">
        <v>303</v>
      </c>
      <c r="AC25" s="102" t="s">
        <v>288</v>
      </c>
      <c r="AD25" s="102" t="s">
        <v>289</v>
      </c>
      <c r="AE25" s="102" t="s">
        <v>290</v>
      </c>
      <c r="AF25" s="102" t="s">
        <v>291</v>
      </c>
      <c r="AG25" s="54" t="s">
        <v>187</v>
      </c>
      <c r="AH25" s="54" t="s">
        <v>188</v>
      </c>
      <c r="AI25" s="54" t="s">
        <v>189</v>
      </c>
      <c r="AK25" s="115" t="s">
        <v>308</v>
      </c>
      <c r="AL25" s="102" t="s">
        <v>288</v>
      </c>
      <c r="AM25" s="102" t="s">
        <v>289</v>
      </c>
      <c r="AN25" s="102" t="s">
        <v>290</v>
      </c>
      <c r="AO25" s="102" t="s">
        <v>291</v>
      </c>
      <c r="AP25" s="54" t="s">
        <v>187</v>
      </c>
      <c r="AQ25" s="54" t="s">
        <v>188</v>
      </c>
      <c r="AR25" s="54" t="s">
        <v>189</v>
      </c>
      <c r="AT25" s="77" t="s">
        <v>304</v>
      </c>
      <c r="AU25" s="102" t="s">
        <v>288</v>
      </c>
      <c r="AV25" s="102" t="s">
        <v>289</v>
      </c>
      <c r="AW25" s="102" t="s">
        <v>290</v>
      </c>
      <c r="AX25" s="102" t="s">
        <v>291</v>
      </c>
      <c r="AY25" s="54" t="s">
        <v>187</v>
      </c>
      <c r="AZ25" s="54" t="s">
        <v>188</v>
      </c>
      <c r="BA25" s="54" t="s">
        <v>189</v>
      </c>
      <c r="BC25" s="115" t="s">
        <v>305</v>
      </c>
      <c r="BD25" s="102" t="s">
        <v>288</v>
      </c>
      <c r="BE25" s="102" t="s">
        <v>289</v>
      </c>
      <c r="BF25" s="102" t="s">
        <v>290</v>
      </c>
      <c r="BG25" s="102" t="s">
        <v>291</v>
      </c>
      <c r="BH25" s="54" t="s">
        <v>187</v>
      </c>
      <c r="BI25" s="54" t="s">
        <v>188</v>
      </c>
      <c r="BJ25" s="54" t="s">
        <v>189</v>
      </c>
      <c r="BL25" s="77" t="s">
        <v>306</v>
      </c>
      <c r="BM25" s="102" t="s">
        <v>288</v>
      </c>
      <c r="BN25" s="102" t="s">
        <v>289</v>
      </c>
      <c r="BO25" s="102" t="s">
        <v>290</v>
      </c>
      <c r="BP25" s="102" t="s">
        <v>291</v>
      </c>
      <c r="BQ25" s="54" t="s">
        <v>187</v>
      </c>
      <c r="BR25" s="54" t="s">
        <v>188</v>
      </c>
      <c r="BS25" s="54" t="s">
        <v>189</v>
      </c>
    </row>
    <row r="26" spans="16:71" x14ac:dyDescent="0.35">
      <c r="S26" s="102" t="s">
        <v>288</v>
      </c>
      <c r="T26" s="66">
        <f>$AC$51/AC51</f>
        <v>1</v>
      </c>
      <c r="U26" s="66">
        <f t="shared" ref="U26:W26" si="14">$AC$51/AD51</f>
        <v>0.4</v>
      </c>
      <c r="V26" s="66">
        <f t="shared" si="14"/>
        <v>0.25</v>
      </c>
      <c r="W26" s="66">
        <f t="shared" si="14"/>
        <v>0.21052631578947367</v>
      </c>
      <c r="X26" s="57">
        <f>SUM(T26:W26)</f>
        <v>1.8605263157894736</v>
      </c>
      <c r="Y26" s="55">
        <f t="shared" ref="Y26:Y29" si="15">GEOMEAN(T26:W26)</f>
        <v>0.380913704166708</v>
      </c>
      <c r="Z26" s="55">
        <f>Y26/$Y$30</f>
        <v>8.1632653061224497E-2</v>
      </c>
      <c r="AB26" s="102" t="s">
        <v>288</v>
      </c>
      <c r="AC26" s="66">
        <f>$AC$52/AC52</f>
        <v>1</v>
      </c>
      <c r="AD26" s="66">
        <f t="shared" ref="AD26:AF26" si="16">$AC$52/AD52</f>
        <v>0.61538461538461542</v>
      </c>
      <c r="AE26" s="66">
        <f t="shared" si="16"/>
        <v>0.47058823529411764</v>
      </c>
      <c r="AF26" s="66">
        <f t="shared" si="16"/>
        <v>0.42105263157894735</v>
      </c>
      <c r="AG26" s="57">
        <f>SUM(AC26:AF26)</f>
        <v>2.5070254822576805</v>
      </c>
      <c r="AH26" s="55">
        <f t="shared" ref="AH26:AH29" si="17">GEOMEAN(AC26:AF26)</f>
        <v>0.59092317361384972</v>
      </c>
      <c r="AI26" s="55">
        <f>AH26/$AH$30</f>
        <v>0.14035087719298248</v>
      </c>
      <c r="AK26" s="102" t="s">
        <v>288</v>
      </c>
      <c r="AL26" s="66">
        <f>$AC$53/AC53</f>
        <v>1</v>
      </c>
      <c r="AM26" s="66">
        <f t="shared" ref="AM26:AO26" si="18">$AC$53/AD53</f>
        <v>0.66666666666666663</v>
      </c>
      <c r="AN26" s="66">
        <f t="shared" si="18"/>
        <v>0.55555555555555558</v>
      </c>
      <c r="AO26" s="66">
        <f t="shared" si="18"/>
        <v>0.5</v>
      </c>
      <c r="AP26" s="57">
        <f>SUM(AL26:AO26)</f>
        <v>2.7222222222222223</v>
      </c>
      <c r="AQ26" s="55">
        <f t="shared" ref="AQ26:AQ29" si="19">GEOMEAN(AL26:AO26)</f>
        <v>0.65599655708847682</v>
      </c>
      <c r="AR26" s="55">
        <f>AQ26/$AQ$30</f>
        <v>0.15873015873015875</v>
      </c>
      <c r="AT26" s="102" t="s">
        <v>288</v>
      </c>
      <c r="AU26" s="66">
        <f>$AC$54/AC54</f>
        <v>1</v>
      </c>
      <c r="AV26" s="66">
        <f t="shared" ref="AV26:AX26" si="20">$AC$54/AD54</f>
        <v>0.4</v>
      </c>
      <c r="AW26" s="66">
        <f t="shared" si="20"/>
        <v>0.26666666666666666</v>
      </c>
      <c r="AX26" s="66">
        <f t="shared" si="20"/>
        <v>0.21052631578947367</v>
      </c>
      <c r="AY26" s="57">
        <f>SUM(AU26:AX26)</f>
        <v>1.8771929824561402</v>
      </c>
      <c r="AZ26" s="55">
        <f t="shared" ref="AZ26:AZ29" si="21">GEOMEAN(AU26:AX26)</f>
        <v>0.38710945461596652</v>
      </c>
      <c r="BA26" s="55">
        <f>AZ26/$AZ$30</f>
        <v>8.3333333333333343E-2</v>
      </c>
      <c r="BC26" s="102" t="s">
        <v>288</v>
      </c>
      <c r="BD26" s="66">
        <f>$AC$55/AC55</f>
        <v>1</v>
      </c>
      <c r="BE26" s="66">
        <f t="shared" ref="BE26:BG26" si="22">$AC$55/AD55</f>
        <v>0.5</v>
      </c>
      <c r="BF26" s="66">
        <f t="shared" si="22"/>
        <v>0.35294117647058826</v>
      </c>
      <c r="BG26" s="66">
        <f t="shared" si="22"/>
        <v>0.31578947368421051</v>
      </c>
      <c r="BH26" s="57">
        <f>SUM(BD26:BG26)</f>
        <v>2.1687306501547989</v>
      </c>
      <c r="BI26" s="55">
        <f t="shared" ref="BI26:BI29" si="23">GEOMEAN(BD26:BG26)</f>
        <v>0.48586710385597226</v>
      </c>
      <c r="BJ26" s="55">
        <f>BI26/$BI$30</f>
        <v>0.11111111111111112</v>
      </c>
      <c r="BL26" s="102" t="s">
        <v>288</v>
      </c>
      <c r="BM26" s="66">
        <f>$AC$56/AC56</f>
        <v>1</v>
      </c>
      <c r="BN26" s="66">
        <f t="shared" ref="BN26:BP26" si="24">$AC$56/AD56</f>
        <v>0.5714285714285714</v>
      </c>
      <c r="BO26" s="66">
        <f t="shared" si="24"/>
        <v>0.44444444444444442</v>
      </c>
      <c r="BP26" s="66">
        <f t="shared" si="24"/>
        <v>0.4</v>
      </c>
      <c r="BQ26" s="57">
        <f>SUM(BM26:BP26)</f>
        <v>2.4158730158730157</v>
      </c>
      <c r="BR26" s="55">
        <f t="shared" ref="BR26:BR29" si="25">GEOMEAN(BM26:BP26)</f>
        <v>0.56455967723159106</v>
      </c>
      <c r="BS26" s="55">
        <f>BR26/$BR$30</f>
        <v>0.13333333333333333</v>
      </c>
    </row>
    <row r="27" spans="16:71" x14ac:dyDescent="0.35">
      <c r="S27" s="102" t="s">
        <v>289</v>
      </c>
      <c r="T27" s="66">
        <f>T26/$U$26</f>
        <v>2.5</v>
      </c>
      <c r="U27" s="66">
        <f>U26/$U$26</f>
        <v>1</v>
      </c>
      <c r="V27" s="66">
        <f>V26/$U$26</f>
        <v>0.625</v>
      </c>
      <c r="W27" s="66">
        <f>W26/$U$26</f>
        <v>0.52631578947368418</v>
      </c>
      <c r="X27" s="57">
        <f>SUM(T27:W27)</f>
        <v>4.6513157894736841</v>
      </c>
      <c r="Y27" s="55">
        <f t="shared" si="15"/>
        <v>0.95228426041676995</v>
      </c>
      <c r="Z27" s="55">
        <f>Y27/$Y$30</f>
        <v>0.20408163265306123</v>
      </c>
      <c r="AB27" s="102" t="s">
        <v>289</v>
      </c>
      <c r="AC27" s="66">
        <f>AC26/$AD$26</f>
        <v>1.625</v>
      </c>
      <c r="AD27" s="66">
        <f t="shared" ref="AD27:AF27" si="26">AD26/$AD$26</f>
        <v>1</v>
      </c>
      <c r="AE27" s="66">
        <f t="shared" si="26"/>
        <v>0.76470588235294112</v>
      </c>
      <c r="AF27" s="66">
        <f t="shared" si="26"/>
        <v>0.68421052631578938</v>
      </c>
      <c r="AG27" s="57">
        <f>SUM(AC27:AF27)</f>
        <v>4.0739164086687305</v>
      </c>
      <c r="AH27" s="55">
        <f t="shared" si="17"/>
        <v>0.96025015712250572</v>
      </c>
      <c r="AI27" s="55">
        <f t="shared" ref="AI27:AI29" si="27">AH27/$AH$30</f>
        <v>0.22807017543859651</v>
      </c>
      <c r="AK27" s="102" t="s">
        <v>289</v>
      </c>
      <c r="AL27" s="66">
        <f>AL26/$AM$26</f>
        <v>1.5</v>
      </c>
      <c r="AM27" s="66">
        <f t="shared" ref="AM27:AO27" si="28">AM26/$AM$26</f>
        <v>1</v>
      </c>
      <c r="AN27" s="66">
        <f t="shared" si="28"/>
        <v>0.83333333333333337</v>
      </c>
      <c r="AO27" s="66">
        <f t="shared" si="28"/>
        <v>0.75</v>
      </c>
      <c r="AP27" s="57">
        <f>SUM(AL27:AO27)</f>
        <v>4.0833333333333339</v>
      </c>
      <c r="AQ27" s="55">
        <f t="shared" si="19"/>
        <v>0.98399483563271517</v>
      </c>
      <c r="AR27" s="55">
        <f t="shared" ref="AR27:AR29" si="29">AQ27/$AQ$30</f>
        <v>0.23809523809523808</v>
      </c>
      <c r="AT27" s="102" t="s">
        <v>289</v>
      </c>
      <c r="AU27" s="66">
        <f>AU26/$AV$26</f>
        <v>2.5</v>
      </c>
      <c r="AV27" s="66">
        <f t="shared" ref="AV27:AX27" si="30">AV26/$AV$26</f>
        <v>1</v>
      </c>
      <c r="AW27" s="66">
        <f t="shared" si="30"/>
        <v>0.66666666666666663</v>
      </c>
      <c r="AX27" s="66">
        <f t="shared" si="30"/>
        <v>0.52631578947368418</v>
      </c>
      <c r="AY27" s="57">
        <f>SUM(AU27:AX27)</f>
        <v>4.692982456140351</v>
      </c>
      <c r="AZ27" s="55">
        <f t="shared" si="21"/>
        <v>0.96777363653991622</v>
      </c>
      <c r="BA27" s="55">
        <f t="shared" ref="BA27:BA29" si="31">AZ27/$AZ$30</f>
        <v>0.20833333333333331</v>
      </c>
      <c r="BC27" s="102" t="s">
        <v>289</v>
      </c>
      <c r="BD27" s="66">
        <f>BD26/$BE$26</f>
        <v>2</v>
      </c>
      <c r="BE27" s="66">
        <f t="shared" ref="BE27:BG27" si="32">BE26/$BE$26</f>
        <v>1</v>
      </c>
      <c r="BF27" s="66">
        <f t="shared" si="32"/>
        <v>0.70588235294117652</v>
      </c>
      <c r="BG27" s="66">
        <f t="shared" si="32"/>
        <v>0.63157894736842102</v>
      </c>
      <c r="BH27" s="57">
        <f>SUM(BD27:BG27)</f>
        <v>4.3374613003095979</v>
      </c>
      <c r="BI27" s="55">
        <f t="shared" si="23"/>
        <v>0.97173420771194452</v>
      </c>
      <c r="BJ27" s="55">
        <f t="shared" ref="BJ27:BJ29" si="33">BI27/$BI$30</f>
        <v>0.22222222222222224</v>
      </c>
      <c r="BL27" s="102" t="s">
        <v>289</v>
      </c>
      <c r="BM27" s="66">
        <f>BM26/$BN$26</f>
        <v>1.75</v>
      </c>
      <c r="BN27" s="66">
        <f t="shared" ref="BN27:BP27" si="34">BN26/$BN$26</f>
        <v>1</v>
      </c>
      <c r="BO27" s="66">
        <f t="shared" si="34"/>
        <v>0.77777777777777779</v>
      </c>
      <c r="BP27" s="66">
        <f t="shared" si="34"/>
        <v>0.70000000000000007</v>
      </c>
      <c r="BQ27" s="57">
        <f>SUM(BM27:BP27)</f>
        <v>4.2277777777777779</v>
      </c>
      <c r="BR27" s="55">
        <f t="shared" si="25"/>
        <v>0.98797943515528441</v>
      </c>
      <c r="BS27" s="55">
        <f t="shared" ref="BS27:BS29" si="35">BR27/$BR$30</f>
        <v>0.23333333333333334</v>
      </c>
    </row>
    <row r="28" spans="16:71" x14ac:dyDescent="0.35">
      <c r="S28" s="102" t="s">
        <v>290</v>
      </c>
      <c r="T28" s="66">
        <f>T26/$V$26</f>
        <v>4</v>
      </c>
      <c r="U28" s="66">
        <f>U26/$V$26</f>
        <v>1.6</v>
      </c>
      <c r="V28" s="66">
        <f>V26/$V$26</f>
        <v>1</v>
      </c>
      <c r="W28" s="66">
        <f>W26/$V$26</f>
        <v>0.84210526315789469</v>
      </c>
      <c r="X28" s="57">
        <f>SUM(T28:W28)</f>
        <v>7.4421052631578943</v>
      </c>
      <c r="Y28" s="55">
        <f t="shared" si="15"/>
        <v>1.523654816666832</v>
      </c>
      <c r="Z28" s="55">
        <f>Y28/$Y$30</f>
        <v>0.32653061224489799</v>
      </c>
      <c r="AB28" s="102" t="s">
        <v>290</v>
      </c>
      <c r="AC28" s="66">
        <f>AC26/$AE$26</f>
        <v>2.125</v>
      </c>
      <c r="AD28" s="66">
        <f t="shared" ref="AD28:AF28" si="36">AD26/$AE$26</f>
        <v>1.3076923076923077</v>
      </c>
      <c r="AE28" s="66">
        <f t="shared" si="36"/>
        <v>1</v>
      </c>
      <c r="AF28" s="66">
        <f t="shared" si="36"/>
        <v>0.89473684210526316</v>
      </c>
      <c r="AG28" s="57">
        <f>SUM(AC28:AF28)</f>
        <v>5.3274291497975703</v>
      </c>
      <c r="AH28" s="55">
        <f t="shared" si="17"/>
        <v>1.2557117439294305</v>
      </c>
      <c r="AI28" s="55">
        <f t="shared" si="27"/>
        <v>0.2982456140350877</v>
      </c>
      <c r="AK28" s="102" t="s">
        <v>290</v>
      </c>
      <c r="AL28" s="66">
        <f>AL26/$AN$26</f>
        <v>1.7999999999999998</v>
      </c>
      <c r="AM28" s="66">
        <f t="shared" ref="AM28:AO28" si="37">AM26/$AN$26</f>
        <v>1.2</v>
      </c>
      <c r="AN28" s="66">
        <f t="shared" si="37"/>
        <v>1</v>
      </c>
      <c r="AO28" s="66">
        <f t="shared" si="37"/>
        <v>0.89999999999999991</v>
      </c>
      <c r="AP28" s="57">
        <f>SUM(AL28:AO28)</f>
        <v>4.9000000000000004</v>
      </c>
      <c r="AQ28" s="55">
        <f t="shared" si="19"/>
        <v>1.1807938027592582</v>
      </c>
      <c r="AR28" s="55">
        <f t="shared" si="29"/>
        <v>0.2857142857142857</v>
      </c>
      <c r="AT28" s="102" t="s">
        <v>290</v>
      </c>
      <c r="AU28" s="66">
        <f>AU26/$AW$26</f>
        <v>3.75</v>
      </c>
      <c r="AV28" s="66">
        <f t="shared" ref="AV28:AX28" si="38">AV26/$AW$26</f>
        <v>1.5</v>
      </c>
      <c r="AW28" s="66">
        <f t="shared" si="38"/>
        <v>1</v>
      </c>
      <c r="AX28" s="66">
        <f t="shared" si="38"/>
        <v>0.78947368421052633</v>
      </c>
      <c r="AY28" s="57">
        <f>SUM(AU28:AX28)</f>
        <v>7.0394736842105265</v>
      </c>
      <c r="AZ28" s="55">
        <f t="shared" si="21"/>
        <v>1.4516604548098744</v>
      </c>
      <c r="BA28" s="55">
        <f t="shared" si="31"/>
        <v>0.3125</v>
      </c>
      <c r="BC28" s="102" t="s">
        <v>290</v>
      </c>
      <c r="BD28" s="66">
        <f>BD26/$BF$26</f>
        <v>2.833333333333333</v>
      </c>
      <c r="BE28" s="66">
        <f t="shared" ref="BE28:BF28" si="39">BE26/$BF$26</f>
        <v>1.4166666666666665</v>
      </c>
      <c r="BF28" s="66">
        <f t="shared" si="39"/>
        <v>1</v>
      </c>
      <c r="BG28" s="66">
        <f>BG26/$BF$26</f>
        <v>0.89473684210526305</v>
      </c>
      <c r="BH28" s="57">
        <f>SUM(BD28:BG28)</f>
        <v>6.1447368421052628</v>
      </c>
      <c r="BI28" s="55">
        <f t="shared" si="23"/>
        <v>1.3766234609252546</v>
      </c>
      <c r="BJ28" s="55">
        <f t="shared" si="33"/>
        <v>0.31481481481481477</v>
      </c>
      <c r="BL28" s="102" t="s">
        <v>290</v>
      </c>
      <c r="BM28" s="66">
        <f>BM26/$BO$26</f>
        <v>2.25</v>
      </c>
      <c r="BN28" s="66">
        <f t="shared" ref="BN28:BP28" si="40">BN26/$BO$26</f>
        <v>1.2857142857142858</v>
      </c>
      <c r="BO28" s="66">
        <f t="shared" si="40"/>
        <v>1</v>
      </c>
      <c r="BP28" s="66">
        <f t="shared" si="40"/>
        <v>0.90000000000000013</v>
      </c>
      <c r="BQ28" s="57">
        <f>SUM(BM28:BP28)</f>
        <v>5.4357142857142859</v>
      </c>
      <c r="BR28" s="55">
        <f t="shared" si="25"/>
        <v>1.2702592737710801</v>
      </c>
      <c r="BS28" s="55">
        <f t="shared" si="35"/>
        <v>0.30000000000000004</v>
      </c>
    </row>
    <row r="29" spans="16:71" x14ac:dyDescent="0.35">
      <c r="S29" s="102" t="s">
        <v>291</v>
      </c>
      <c r="T29" s="66">
        <f>T26/$W$26</f>
        <v>4.75</v>
      </c>
      <c r="U29" s="66">
        <f>U26/$W$26</f>
        <v>1.9000000000000001</v>
      </c>
      <c r="V29" s="66">
        <f>V26/$W$26</f>
        <v>1.1875</v>
      </c>
      <c r="W29" s="66">
        <f>W26/$W$26</f>
        <v>1</v>
      </c>
      <c r="X29" s="57">
        <f>SUM(T29:W29)</f>
        <v>8.8375000000000004</v>
      </c>
      <c r="Y29" s="55">
        <f t="shared" si="15"/>
        <v>1.809340094791863</v>
      </c>
      <c r="Z29" s="55">
        <f>Y29/$Y$30</f>
        <v>0.38775510204081637</v>
      </c>
      <c r="AB29" s="102" t="s">
        <v>291</v>
      </c>
      <c r="AC29" s="66">
        <f>AC26/$AF$26</f>
        <v>2.375</v>
      </c>
      <c r="AD29" s="66">
        <f t="shared" ref="AD29:AF29" si="41">AD26/$AF$26</f>
        <v>1.4615384615384617</v>
      </c>
      <c r="AE29" s="66">
        <f t="shared" si="41"/>
        <v>1.1176470588235294</v>
      </c>
      <c r="AF29" s="66">
        <f t="shared" si="41"/>
        <v>1</v>
      </c>
      <c r="AG29" s="57">
        <f>SUM(AC29:AF29)</f>
        <v>5.9541855203619907</v>
      </c>
      <c r="AH29" s="55">
        <f t="shared" si="17"/>
        <v>1.4034425373328931</v>
      </c>
      <c r="AI29" s="55">
        <f t="shared" si="27"/>
        <v>0.33333333333333337</v>
      </c>
      <c r="AK29" s="102" t="s">
        <v>291</v>
      </c>
      <c r="AL29" s="66">
        <f>AL26/$AO$26</f>
        <v>2</v>
      </c>
      <c r="AM29" s="66">
        <f t="shared" ref="AM29:AO29" si="42">AM26/$AO$26</f>
        <v>1.3333333333333333</v>
      </c>
      <c r="AN29" s="66">
        <f t="shared" si="42"/>
        <v>1.1111111111111112</v>
      </c>
      <c r="AO29" s="66">
        <f t="shared" si="42"/>
        <v>1</v>
      </c>
      <c r="AP29" s="57">
        <f>SUM(AL29:AO29)</f>
        <v>5.4444444444444446</v>
      </c>
      <c r="AQ29" s="55">
        <f t="shared" si="19"/>
        <v>1.3119931141769536</v>
      </c>
      <c r="AR29" s="55">
        <f t="shared" si="29"/>
        <v>0.3174603174603175</v>
      </c>
      <c r="AT29" s="102" t="s">
        <v>291</v>
      </c>
      <c r="AU29" s="66">
        <f>AU26/$AX$26</f>
        <v>4.75</v>
      </c>
      <c r="AV29" s="66">
        <f t="shared" ref="AV29:AX29" si="43">AV26/$AX$26</f>
        <v>1.9000000000000001</v>
      </c>
      <c r="AW29" s="66">
        <f t="shared" si="43"/>
        <v>1.2666666666666668</v>
      </c>
      <c r="AX29" s="66">
        <f t="shared" si="43"/>
        <v>1</v>
      </c>
      <c r="AY29" s="57">
        <f>SUM(AU29:AX29)</f>
        <v>8.9166666666666679</v>
      </c>
      <c r="AZ29" s="55">
        <f t="shared" si="21"/>
        <v>1.8387699094258412</v>
      </c>
      <c r="BA29" s="55">
        <f t="shared" si="31"/>
        <v>0.39583333333333337</v>
      </c>
      <c r="BC29" s="102" t="s">
        <v>291</v>
      </c>
      <c r="BD29" s="66">
        <f>BD26/$BG$26</f>
        <v>3.166666666666667</v>
      </c>
      <c r="BE29" s="66">
        <f t="shared" ref="BE29:BG29" si="44">BE26/$BG$26</f>
        <v>1.5833333333333335</v>
      </c>
      <c r="BF29" s="66">
        <f t="shared" si="44"/>
        <v>1.1176470588235294</v>
      </c>
      <c r="BG29" s="66">
        <f t="shared" si="44"/>
        <v>1</v>
      </c>
      <c r="BH29" s="57">
        <f>SUM(BD29:BG29)</f>
        <v>6.867647058823529</v>
      </c>
      <c r="BI29" s="55">
        <f t="shared" si="23"/>
        <v>1.5385791622105789</v>
      </c>
      <c r="BJ29" s="55">
        <f t="shared" si="33"/>
        <v>0.35185185185185186</v>
      </c>
      <c r="BL29" s="102" t="s">
        <v>291</v>
      </c>
      <c r="BM29" s="66">
        <f>BM26/$BP$26</f>
        <v>2.5</v>
      </c>
      <c r="BN29" s="66">
        <f t="shared" ref="BN29:BP29" si="45">BN26/$BP$26</f>
        <v>1.4285714285714284</v>
      </c>
      <c r="BO29" s="66">
        <f t="shared" si="45"/>
        <v>1.1111111111111109</v>
      </c>
      <c r="BP29" s="66">
        <f t="shared" si="45"/>
        <v>1</v>
      </c>
      <c r="BQ29" s="57">
        <f>SUM(BM29:BP29)</f>
        <v>6.0396825396825395</v>
      </c>
      <c r="BR29" s="55">
        <f t="shared" si="25"/>
        <v>1.4113991930789775</v>
      </c>
      <c r="BS29" s="55">
        <f t="shared" si="35"/>
        <v>0.33333333333333331</v>
      </c>
    </row>
    <row r="30" spans="16:71" x14ac:dyDescent="0.35">
      <c r="S30" s="54" t="s">
        <v>187</v>
      </c>
      <c r="T30" s="57">
        <f>SUM(T26:T29)</f>
        <v>12.25</v>
      </c>
      <c r="U30" s="55">
        <f>SUM(U26:U29)</f>
        <v>4.9000000000000004</v>
      </c>
      <c r="V30" s="55">
        <f>SUM(V26:V29)</f>
        <v>3.0625</v>
      </c>
      <c r="W30" s="55">
        <f>SUM(W26:W29)</f>
        <v>2.5789473684210527</v>
      </c>
      <c r="X30" s="54" t="s">
        <v>193</v>
      </c>
      <c r="Y30" s="55">
        <f>SUM(Y26:Y29)</f>
        <v>4.6661928760421727</v>
      </c>
      <c r="Z30" s="9"/>
      <c r="AB30" s="54" t="s">
        <v>187</v>
      </c>
      <c r="AC30" s="55">
        <f>SUM(AC26:AC29)</f>
        <v>7.125</v>
      </c>
      <c r="AD30" s="55">
        <f>SUM(AD26:AD29)</f>
        <v>4.384615384615385</v>
      </c>
      <c r="AE30" s="55">
        <f>SUM(AE26:AE29)</f>
        <v>3.3529411764705883</v>
      </c>
      <c r="AF30" s="55">
        <f>SUM(AF26:AF29)</f>
        <v>3</v>
      </c>
      <c r="AG30" s="54" t="s">
        <v>193</v>
      </c>
      <c r="AH30" s="55">
        <f>SUM(AH26:AH29)</f>
        <v>4.2103276119986788</v>
      </c>
      <c r="AI30" s="9"/>
      <c r="AK30" s="54" t="s">
        <v>187</v>
      </c>
      <c r="AL30" s="55">
        <f>SUM(AL26:AL29)</f>
        <v>6.3</v>
      </c>
      <c r="AM30" s="55">
        <f>SUM(AM26:AM29)</f>
        <v>4.1999999999999993</v>
      </c>
      <c r="AN30" s="55">
        <f>SUM(AN26:AN29)</f>
        <v>3.5</v>
      </c>
      <c r="AO30" s="55">
        <f>SUM(AO26:AO29)</f>
        <v>3.15</v>
      </c>
      <c r="AP30" s="54" t="s">
        <v>193</v>
      </c>
      <c r="AQ30" s="55">
        <f>SUM(AQ26:AQ29)</f>
        <v>4.1327783096574038</v>
      </c>
      <c r="AR30" s="9"/>
      <c r="AT30" s="54" t="s">
        <v>187</v>
      </c>
      <c r="AU30" s="55">
        <f>SUM(AU26:AU29)</f>
        <v>12</v>
      </c>
      <c r="AV30" s="55">
        <f>SUM(AV26:AV29)</f>
        <v>4.8</v>
      </c>
      <c r="AW30" s="55">
        <f>SUM(AW26:AW29)</f>
        <v>3.2</v>
      </c>
      <c r="AX30" s="55">
        <f>SUM(AX26:AX29)</f>
        <v>2.5263157894736841</v>
      </c>
      <c r="AY30" s="54" t="s">
        <v>193</v>
      </c>
      <c r="AZ30" s="55">
        <f>SUM(AZ26:AZ29)</f>
        <v>4.645313455391598</v>
      </c>
      <c r="BA30" s="9"/>
      <c r="BC30" s="54" t="s">
        <v>187</v>
      </c>
      <c r="BD30" s="57">
        <f>SUM(BD26:BD29)</f>
        <v>9</v>
      </c>
      <c r="BE30" s="55">
        <f>SUM(BE26:BE29)</f>
        <v>4.5</v>
      </c>
      <c r="BF30" s="55">
        <f>SUM(BF26:BF29)</f>
        <v>3.1764705882352939</v>
      </c>
      <c r="BG30" s="55">
        <f>SUM(BG26:BG29)</f>
        <v>2.8421052631578947</v>
      </c>
      <c r="BH30" s="54" t="s">
        <v>193</v>
      </c>
      <c r="BI30" s="55">
        <f>SUM(BI26:BI29)</f>
        <v>4.3728039347037502</v>
      </c>
      <c r="BJ30" s="9"/>
      <c r="BL30" s="54" t="s">
        <v>187</v>
      </c>
      <c r="BM30" s="55">
        <f>SUM(BM26:BM29)</f>
        <v>7.5</v>
      </c>
      <c r="BN30" s="55">
        <f>SUM(BN26:BN29)</f>
        <v>4.2857142857142856</v>
      </c>
      <c r="BO30" s="55">
        <f>SUM(BO26:BO29)</f>
        <v>3.333333333333333</v>
      </c>
      <c r="BP30" s="55">
        <f>SUM(BP26:BP29)</f>
        <v>3</v>
      </c>
      <c r="BQ30" s="54" t="s">
        <v>193</v>
      </c>
      <c r="BR30" s="55">
        <f>SUM(BR26:BR29)</f>
        <v>4.2341975792369331</v>
      </c>
      <c r="BS30" s="9"/>
    </row>
    <row r="31" spans="16:71" x14ac:dyDescent="0.35">
      <c r="S31" s="61" t="s">
        <v>194</v>
      </c>
      <c r="T31" s="11">
        <f>T30*Z26+U30*Z27+V30*Z28+W30*Z29</f>
        <v>4</v>
      </c>
      <c r="U31" s="62" t="s">
        <v>195</v>
      </c>
      <c r="V31" s="11">
        <v>4</v>
      </c>
      <c r="W31" s="9"/>
      <c r="X31" s="9"/>
      <c r="Y31" s="9"/>
      <c r="Z31" s="9"/>
      <c r="AB31" s="61" t="s">
        <v>194</v>
      </c>
      <c r="AC31" s="11">
        <f>AC30*AI26+AD30*AI27+AE30*AI28+AF30*AI29</f>
        <v>4</v>
      </c>
      <c r="AD31" s="62" t="s">
        <v>195</v>
      </c>
      <c r="AE31" s="11">
        <v>4</v>
      </c>
      <c r="AF31" s="9"/>
      <c r="AG31" s="9"/>
      <c r="AH31" s="9"/>
      <c r="AI31" s="9"/>
      <c r="AK31" s="61" t="s">
        <v>194</v>
      </c>
      <c r="AL31" s="11">
        <f>AL30*AR26+AM30*AR27+AN30*AR28+AO30*AR29</f>
        <v>4</v>
      </c>
      <c r="AM31" s="62" t="s">
        <v>195</v>
      </c>
      <c r="AN31" s="11">
        <v>4</v>
      </c>
      <c r="AO31" s="9"/>
      <c r="AP31" s="9"/>
      <c r="AQ31" s="9"/>
      <c r="AR31" s="9"/>
      <c r="AT31" s="61" t="s">
        <v>194</v>
      </c>
      <c r="AU31" s="11">
        <f>AU30*BA26+AV30*BA27+AW30*BA28+AX30*BA29</f>
        <v>4</v>
      </c>
      <c r="AV31" s="62" t="s">
        <v>195</v>
      </c>
      <c r="AW31" s="11">
        <v>4</v>
      </c>
      <c r="AX31" s="9"/>
      <c r="AY31" s="9"/>
      <c r="AZ31" s="9"/>
      <c r="BA31" s="9"/>
      <c r="BC31" s="61" t="s">
        <v>194</v>
      </c>
      <c r="BD31" s="11">
        <f>BD30*BJ26+BE30*BJ27+BF30*BJ28+BG30*BJ29</f>
        <v>4</v>
      </c>
      <c r="BE31" s="62" t="s">
        <v>195</v>
      </c>
      <c r="BF31" s="11">
        <v>4</v>
      </c>
      <c r="BG31" s="9"/>
      <c r="BH31" s="9"/>
      <c r="BI31" s="9"/>
      <c r="BJ31" s="9"/>
      <c r="BL31" s="61" t="s">
        <v>194</v>
      </c>
      <c r="BM31" s="11">
        <f>BM30*BS26+BN30*BS27+BO30*BS28+BP30*BS29</f>
        <v>4</v>
      </c>
      <c r="BN31" s="62" t="s">
        <v>195</v>
      </c>
      <c r="BO31" s="11">
        <v>4</v>
      </c>
      <c r="BP31" s="9"/>
      <c r="BQ31" s="9"/>
      <c r="BR31" s="9"/>
      <c r="BS31" s="9"/>
    </row>
    <row r="32" spans="16:71" x14ac:dyDescent="0.35">
      <c r="S32" s="63" t="s">
        <v>196</v>
      </c>
      <c r="T32" s="11">
        <f>(T31-V31)/(V31-1)</f>
        <v>0</v>
      </c>
      <c r="U32" s="63" t="s">
        <v>197</v>
      </c>
      <c r="V32" s="11">
        <f>T32/0.9</f>
        <v>0</v>
      </c>
      <c r="W32" s="9"/>
      <c r="X32" s="9"/>
      <c r="Y32" s="9"/>
      <c r="Z32" s="9"/>
      <c r="AB32" s="63" t="s">
        <v>196</v>
      </c>
      <c r="AC32" s="11">
        <f>(AC31-AE31)/(AE31-1)</f>
        <v>0</v>
      </c>
      <c r="AD32" s="63" t="s">
        <v>197</v>
      </c>
      <c r="AE32" s="11">
        <f>AC32/0.9</f>
        <v>0</v>
      </c>
      <c r="AF32" s="9"/>
      <c r="AG32" s="9"/>
      <c r="AH32" s="9"/>
      <c r="AI32" s="9"/>
      <c r="AK32" s="63" t="s">
        <v>196</v>
      </c>
      <c r="AL32" s="11">
        <f>(AL31-AN31)/(AN31-1)</f>
        <v>0</v>
      </c>
      <c r="AM32" s="63" t="s">
        <v>197</v>
      </c>
      <c r="AN32" s="11">
        <f>AL32/0.9</f>
        <v>0</v>
      </c>
      <c r="AO32" s="9"/>
      <c r="AP32" s="9"/>
      <c r="AQ32" s="9"/>
      <c r="AR32" s="9"/>
      <c r="AT32" s="63" t="s">
        <v>196</v>
      </c>
      <c r="AU32" s="11">
        <f>(AU31-AW31)/(AW31-1)</f>
        <v>0</v>
      </c>
      <c r="AV32" s="63" t="s">
        <v>197</v>
      </c>
      <c r="AW32" s="11">
        <f>AU32/0.9</f>
        <v>0</v>
      </c>
      <c r="AX32" s="9"/>
      <c r="AY32" s="9"/>
      <c r="AZ32" s="9"/>
      <c r="BA32" s="9"/>
      <c r="BC32" s="63" t="s">
        <v>196</v>
      </c>
      <c r="BD32" s="11">
        <f>(BD31-BF31)/(BF31-1)</f>
        <v>0</v>
      </c>
      <c r="BE32" s="63" t="s">
        <v>197</v>
      </c>
      <c r="BF32" s="11">
        <f>BD32/0.9</f>
        <v>0</v>
      </c>
      <c r="BG32" s="9"/>
      <c r="BH32" s="9"/>
      <c r="BI32" s="9"/>
      <c r="BJ32" s="9"/>
      <c r="BL32" s="63" t="s">
        <v>196</v>
      </c>
      <c r="BM32" s="11">
        <f>(BM31-BO31)/(BO31-1)</f>
        <v>0</v>
      </c>
      <c r="BN32" s="63" t="s">
        <v>197</v>
      </c>
      <c r="BO32" s="11">
        <f>BM32/0.9</f>
        <v>0</v>
      </c>
      <c r="BP32" s="9"/>
      <c r="BQ32" s="9"/>
      <c r="BR32" s="9"/>
      <c r="BS32" s="9"/>
    </row>
    <row r="33" spans="19:71" x14ac:dyDescent="0.35">
      <c r="S33" s="70" t="s">
        <v>218</v>
      </c>
      <c r="T33" s="71">
        <f>Z26</f>
        <v>8.1632653061224497E-2</v>
      </c>
      <c r="U33" s="69">
        <f>Z27</f>
        <v>0.20408163265306123</v>
      </c>
      <c r="V33" s="71">
        <f>Z28</f>
        <v>0.32653061224489799</v>
      </c>
      <c r="W33" s="71">
        <f>Z29</f>
        <v>0.38775510204081637</v>
      </c>
      <c r="X33" s="9"/>
      <c r="Y33" s="9"/>
      <c r="Z33" s="9"/>
      <c r="AB33" s="70" t="s">
        <v>218</v>
      </c>
      <c r="AC33" s="71">
        <f>AI26</f>
        <v>0.14035087719298248</v>
      </c>
      <c r="AD33" s="69">
        <f>AI27</f>
        <v>0.22807017543859651</v>
      </c>
      <c r="AE33" s="71">
        <f>AI28</f>
        <v>0.2982456140350877</v>
      </c>
      <c r="AF33" s="71">
        <f>AI29</f>
        <v>0.33333333333333337</v>
      </c>
      <c r="AG33" s="9"/>
      <c r="AH33" s="9"/>
      <c r="AI33" s="9"/>
      <c r="AK33" s="70" t="s">
        <v>218</v>
      </c>
      <c r="AL33" s="71">
        <f>AR26</f>
        <v>0.15873015873015875</v>
      </c>
      <c r="AM33" s="69">
        <f>AR27</f>
        <v>0.23809523809523808</v>
      </c>
      <c r="AN33" s="71">
        <f>AR28</f>
        <v>0.2857142857142857</v>
      </c>
      <c r="AO33" s="71">
        <f>AR29</f>
        <v>0.3174603174603175</v>
      </c>
      <c r="AP33" s="9"/>
      <c r="AQ33" s="9"/>
      <c r="AR33" s="9"/>
      <c r="AT33" s="70" t="s">
        <v>218</v>
      </c>
      <c r="AU33" s="71">
        <f>BA26</f>
        <v>8.3333333333333343E-2</v>
      </c>
      <c r="AV33" s="69">
        <f>BA27</f>
        <v>0.20833333333333331</v>
      </c>
      <c r="AW33" s="71">
        <f>BA28</f>
        <v>0.3125</v>
      </c>
      <c r="AX33" s="71">
        <f>BA29</f>
        <v>0.39583333333333337</v>
      </c>
      <c r="AY33" s="9"/>
      <c r="AZ33" s="9"/>
      <c r="BA33" s="9"/>
      <c r="BC33" s="70" t="s">
        <v>218</v>
      </c>
      <c r="BD33" s="71">
        <f>BJ26</f>
        <v>0.11111111111111112</v>
      </c>
      <c r="BE33" s="69">
        <f>BJ27</f>
        <v>0.22222222222222224</v>
      </c>
      <c r="BF33" s="71">
        <f>BJ28</f>
        <v>0.31481481481481477</v>
      </c>
      <c r="BG33" s="71">
        <f>BJ29</f>
        <v>0.35185185185185186</v>
      </c>
      <c r="BH33" s="9"/>
      <c r="BI33" s="9"/>
      <c r="BJ33" s="9"/>
      <c r="BL33" s="70" t="s">
        <v>218</v>
      </c>
      <c r="BM33" s="71">
        <f>BS26</f>
        <v>0.13333333333333333</v>
      </c>
      <c r="BN33" s="69">
        <f>BS27</f>
        <v>0.23333333333333334</v>
      </c>
      <c r="BO33" s="71">
        <f>BS28</f>
        <v>0.30000000000000004</v>
      </c>
      <c r="BP33" s="71">
        <f>BS29</f>
        <v>0.33333333333333331</v>
      </c>
      <c r="BQ33" s="9"/>
      <c r="BR33" s="9"/>
      <c r="BS33" s="9"/>
    </row>
    <row r="35" spans="19:71" ht="14.4" customHeight="1" x14ac:dyDescent="0.35">
      <c r="S35" s="136" t="s">
        <v>297</v>
      </c>
      <c r="T35" s="145"/>
      <c r="U35" s="145"/>
      <c r="V35" s="145"/>
      <c r="W35" s="145"/>
      <c r="X35" s="145"/>
      <c r="Y35" s="145"/>
      <c r="Z35" s="146"/>
      <c r="AB35" s="136" t="s">
        <v>298</v>
      </c>
      <c r="AC35" s="137"/>
      <c r="AD35" s="137"/>
      <c r="AE35" s="137"/>
      <c r="AF35" s="137"/>
      <c r="AG35" s="137"/>
      <c r="AH35" s="137"/>
      <c r="AI35" s="138"/>
      <c r="AK35" s="136" t="s">
        <v>299</v>
      </c>
      <c r="AL35" s="137"/>
      <c r="AM35" s="137"/>
      <c r="AN35" s="137"/>
      <c r="AO35" s="137"/>
      <c r="AP35" s="137"/>
      <c r="AQ35" s="137"/>
      <c r="AR35" s="138"/>
      <c r="AT35" s="136" t="s">
        <v>300</v>
      </c>
      <c r="AU35" s="137"/>
      <c r="AV35" s="137"/>
      <c r="AW35" s="137"/>
      <c r="AX35" s="137"/>
      <c r="AY35" s="137"/>
      <c r="AZ35" s="137"/>
      <c r="BA35" s="138"/>
      <c r="BC35" s="136" t="s">
        <v>301</v>
      </c>
      <c r="BD35" s="137"/>
      <c r="BE35" s="137"/>
      <c r="BF35" s="137"/>
      <c r="BG35" s="137"/>
      <c r="BH35" s="137"/>
      <c r="BI35" s="137"/>
      <c r="BJ35" s="138"/>
      <c r="BL35" s="141" t="s">
        <v>215</v>
      </c>
      <c r="BM35" s="137"/>
      <c r="BN35" s="137"/>
      <c r="BO35" s="137"/>
      <c r="BP35" s="137"/>
      <c r="BQ35" s="138"/>
    </row>
    <row r="36" spans="19:71" x14ac:dyDescent="0.35">
      <c r="S36" s="115" t="s">
        <v>307</v>
      </c>
      <c r="T36" s="102" t="s">
        <v>288</v>
      </c>
      <c r="U36" s="102" t="s">
        <v>289</v>
      </c>
      <c r="V36" s="102" t="s">
        <v>290</v>
      </c>
      <c r="W36" s="102" t="s">
        <v>291</v>
      </c>
      <c r="X36" s="54" t="s">
        <v>187</v>
      </c>
      <c r="Y36" s="54" t="s">
        <v>188</v>
      </c>
      <c r="Z36" s="54" t="s">
        <v>189</v>
      </c>
      <c r="AB36" s="77" t="s">
        <v>309</v>
      </c>
      <c r="AC36" s="102" t="s">
        <v>288</v>
      </c>
      <c r="AD36" s="102" t="s">
        <v>289</v>
      </c>
      <c r="AE36" s="102" t="s">
        <v>290</v>
      </c>
      <c r="AF36" s="102" t="s">
        <v>291</v>
      </c>
      <c r="AG36" s="54" t="s">
        <v>187</v>
      </c>
      <c r="AH36" s="54" t="s">
        <v>188</v>
      </c>
      <c r="AI36" s="54" t="s">
        <v>189</v>
      </c>
      <c r="AK36" s="77" t="s">
        <v>310</v>
      </c>
      <c r="AL36" s="102" t="s">
        <v>288</v>
      </c>
      <c r="AM36" s="102" t="s">
        <v>289</v>
      </c>
      <c r="AN36" s="102" t="s">
        <v>290</v>
      </c>
      <c r="AO36" s="102" t="s">
        <v>291</v>
      </c>
      <c r="AP36" s="54" t="s">
        <v>187</v>
      </c>
      <c r="AQ36" s="54" t="s">
        <v>188</v>
      </c>
      <c r="AR36" s="54" t="s">
        <v>189</v>
      </c>
      <c r="AT36" s="77" t="s">
        <v>311</v>
      </c>
      <c r="AU36" s="102" t="s">
        <v>288</v>
      </c>
      <c r="AV36" s="102" t="s">
        <v>289</v>
      </c>
      <c r="AW36" s="102" t="s">
        <v>290</v>
      </c>
      <c r="AX36" s="102" t="s">
        <v>291</v>
      </c>
      <c r="AY36" s="54" t="s">
        <v>187</v>
      </c>
      <c r="AZ36" s="54" t="s">
        <v>188</v>
      </c>
      <c r="BA36" s="54" t="s">
        <v>189</v>
      </c>
      <c r="BC36" s="77" t="s">
        <v>312</v>
      </c>
      <c r="BD36" s="102" t="s">
        <v>288</v>
      </c>
      <c r="BE36" s="102" t="s">
        <v>289</v>
      </c>
      <c r="BF36" s="102" t="s">
        <v>290</v>
      </c>
      <c r="BG36" s="102" t="s">
        <v>291</v>
      </c>
      <c r="BH36" s="54" t="s">
        <v>187</v>
      </c>
      <c r="BI36" s="54" t="s">
        <v>188</v>
      </c>
      <c r="BJ36" s="54" t="s">
        <v>189</v>
      </c>
      <c r="BL36" s="11" t="s">
        <v>183</v>
      </c>
      <c r="BM36" s="102" t="s">
        <v>288</v>
      </c>
      <c r="BN36" s="102" t="s">
        <v>289</v>
      </c>
      <c r="BO36" s="102" t="s">
        <v>290</v>
      </c>
      <c r="BP36" s="102" t="s">
        <v>291</v>
      </c>
      <c r="BQ36" s="64" t="s">
        <v>205</v>
      </c>
    </row>
    <row r="37" spans="19:71" x14ac:dyDescent="0.35">
      <c r="S37" s="102" t="s">
        <v>288</v>
      </c>
      <c r="T37" s="66">
        <f>AC57/$AC$57</f>
        <v>1</v>
      </c>
      <c r="U37" s="66">
        <f t="shared" ref="U37:W37" si="46">AD57/$AC$57</f>
        <v>0.4</v>
      </c>
      <c r="V37" s="66">
        <f t="shared" si="46"/>
        <v>0.2</v>
      </c>
      <c r="W37" s="66">
        <f t="shared" si="46"/>
        <v>6.6666666666666666E-2</v>
      </c>
      <c r="X37" s="57">
        <f>SUM(T37:W37)</f>
        <v>1.6666666666666665</v>
      </c>
      <c r="Y37" s="55">
        <f t="shared" ref="Y37:Y40" si="47">GEOMEAN(T37:W37)</f>
        <v>0.27024003096140686</v>
      </c>
      <c r="Z37" s="55">
        <f>Y37/$Y$41</f>
        <v>4.2553191489361701E-2</v>
      </c>
      <c r="AB37" s="102" t="s">
        <v>288</v>
      </c>
      <c r="AC37" s="66">
        <f>AC58/$AC$58</f>
        <v>1</v>
      </c>
      <c r="AD37" s="66">
        <f t="shared" ref="AD37:AF37" si="48">AD58/$AC$58</f>
        <v>0.4</v>
      </c>
      <c r="AE37" s="66">
        <f>AE58/$AC$58</f>
        <v>0.15</v>
      </c>
      <c r="AF37" s="66">
        <f t="shared" si="48"/>
        <v>0.05</v>
      </c>
      <c r="AG37" s="57">
        <f>SUM(AC37:AF37)</f>
        <v>1.5999999999999999</v>
      </c>
      <c r="AH37" s="55">
        <f t="shared" ref="AH37:AH40" si="49">GEOMEAN(AC37:AF37)</f>
        <v>0.23403473193207158</v>
      </c>
      <c r="AI37" s="55">
        <f>AH37/$AH$41</f>
        <v>3.3149171270718224E-2</v>
      </c>
      <c r="AK37" s="102" t="s">
        <v>288</v>
      </c>
      <c r="AL37" s="66">
        <f>$AC$59/AC59</f>
        <v>1</v>
      </c>
      <c r="AM37" s="66">
        <f t="shared" ref="AM37:AO37" si="50">$AC$59/AD59</f>
        <v>0.5</v>
      </c>
      <c r="AN37" s="66">
        <f t="shared" si="50"/>
        <v>0.35294117647058826</v>
      </c>
      <c r="AO37" s="66">
        <f t="shared" si="50"/>
        <v>0.3</v>
      </c>
      <c r="AP37" s="57">
        <f>SUM(AL37:AO37)</f>
        <v>2.1529411764705881</v>
      </c>
      <c r="AQ37" s="55">
        <f t="shared" ref="AQ37:AQ40" si="51">GEOMEAN(AL37:AO37)</f>
        <v>0.47967644996832098</v>
      </c>
      <c r="AR37" s="55">
        <f>AQ37/$AQ$41</f>
        <v>0.1090909090909091</v>
      </c>
      <c r="AT37" s="102" t="s">
        <v>288</v>
      </c>
      <c r="AU37" s="66">
        <f>$AC$60/AC60</f>
        <v>1</v>
      </c>
      <c r="AV37" s="66">
        <f t="shared" ref="AV37:AX37" si="52">$AC$60/AD60</f>
        <v>0.4</v>
      </c>
      <c r="AW37" s="66">
        <f t="shared" si="52"/>
        <v>0.25</v>
      </c>
      <c r="AX37" s="66">
        <f t="shared" si="52"/>
        <v>0.21052631578947367</v>
      </c>
      <c r="AY37" s="57">
        <f>SUM(AU37:AX37)</f>
        <v>1.8605263157894736</v>
      </c>
      <c r="AZ37" s="55">
        <f t="shared" ref="AZ37:AZ40" si="53">GEOMEAN(AU37:AX37)</f>
        <v>0.380913704166708</v>
      </c>
      <c r="BA37" s="55">
        <f>AZ37/$AZ$41</f>
        <v>8.1632653061224497E-2</v>
      </c>
      <c r="BC37" s="102" t="s">
        <v>288</v>
      </c>
      <c r="BD37" s="66">
        <f>$AC$61/AC61</f>
        <v>1</v>
      </c>
      <c r="BE37" s="66">
        <f t="shared" ref="BE37:BG37" si="54">$AC$61/AD61</f>
        <v>0.5714285714285714</v>
      </c>
      <c r="BF37" s="66">
        <f t="shared" si="54"/>
        <v>0.44444444444444442</v>
      </c>
      <c r="BG37" s="66">
        <f t="shared" si="54"/>
        <v>0.4</v>
      </c>
      <c r="BH37" s="57">
        <f>SUM(BD37:BG37)</f>
        <v>2.4158730158730157</v>
      </c>
      <c r="BI37" s="55">
        <f>GEOMEAN(BD37:BG37)</f>
        <v>0.56455967723159106</v>
      </c>
      <c r="BJ37" s="55">
        <f>BI37/$BI$41</f>
        <v>0.13333333333333333</v>
      </c>
      <c r="BL37" s="89" t="s">
        <v>272</v>
      </c>
      <c r="BM37" s="74">
        <f>T33</f>
        <v>8.1632653061224497E-2</v>
      </c>
      <c r="BN37" s="74">
        <f>U33</f>
        <v>0.20408163265306123</v>
      </c>
      <c r="BO37" s="74">
        <f>V33</f>
        <v>0.32653061224489799</v>
      </c>
      <c r="BP37" s="74">
        <f>W33</f>
        <v>0.38775510204081637</v>
      </c>
      <c r="BQ37" s="67">
        <f>SUM(BM37:BP37)</f>
        <v>1</v>
      </c>
    </row>
    <row r="38" spans="19:71" x14ac:dyDescent="0.35">
      <c r="S38" s="102" t="s">
        <v>289</v>
      </c>
      <c r="T38" s="66">
        <f>T37/$U$37</f>
        <v>2.5</v>
      </c>
      <c r="U38" s="66">
        <f>U37/$U$37</f>
        <v>1</v>
      </c>
      <c r="V38" s="66">
        <f>V37/$U$37</f>
        <v>0.5</v>
      </c>
      <c r="W38" s="66">
        <f>W37/$U$37</f>
        <v>0.16666666666666666</v>
      </c>
      <c r="X38" s="57">
        <f>SUM(T38:W38)</f>
        <v>4.166666666666667</v>
      </c>
      <c r="Y38" s="55">
        <f t="shared" si="47"/>
        <v>0.67560007740351724</v>
      </c>
      <c r="Z38" s="55">
        <f>Y38/$Y$41</f>
        <v>0.10638297872340426</v>
      </c>
      <c r="AB38" s="102" t="s">
        <v>289</v>
      </c>
      <c r="AC38" s="66">
        <f>AC37/$AD$37</f>
        <v>2.5</v>
      </c>
      <c r="AD38" s="66">
        <f t="shared" ref="AD38:AF38" si="55">AD37/$AD$37</f>
        <v>1</v>
      </c>
      <c r="AE38" s="66">
        <f t="shared" si="55"/>
        <v>0.37499999999999994</v>
      </c>
      <c r="AF38" s="66">
        <f t="shared" si="55"/>
        <v>0.125</v>
      </c>
      <c r="AG38" s="57">
        <f>SUM(AC38:AF38)</f>
        <v>4</v>
      </c>
      <c r="AH38" s="55">
        <f t="shared" si="49"/>
        <v>0.58508682983017901</v>
      </c>
      <c r="AI38" s="55">
        <f t="shared" ref="AI38:AI40" si="56">AH38/$AH$41</f>
        <v>8.2872928176795577E-2</v>
      </c>
      <c r="AK38" s="102" t="s">
        <v>289</v>
      </c>
      <c r="AL38" s="66">
        <f>AL37/$AM$37</f>
        <v>2</v>
      </c>
      <c r="AM38" s="66">
        <f t="shared" ref="AM38:AO38" si="57">AM37/$AM$37</f>
        <v>1</v>
      </c>
      <c r="AN38" s="66">
        <f t="shared" si="57"/>
        <v>0.70588235294117652</v>
      </c>
      <c r="AO38" s="66">
        <f t="shared" si="57"/>
        <v>0.6</v>
      </c>
      <c r="AP38" s="57">
        <f>SUM(AL38:AO38)</f>
        <v>4.3058823529411763</v>
      </c>
      <c r="AQ38" s="55">
        <f t="shared" si="51"/>
        <v>0.95935289993664197</v>
      </c>
      <c r="AR38" s="55">
        <f t="shared" ref="AR38:AR40" si="58">AQ38/$AQ$41</f>
        <v>0.2181818181818182</v>
      </c>
      <c r="AT38" s="102" t="s">
        <v>289</v>
      </c>
      <c r="AU38" s="66">
        <f>AU37/$AV$37</f>
        <v>2.5</v>
      </c>
      <c r="AV38" s="66">
        <f t="shared" ref="AV38:AX38" si="59">AV37/$AV$37</f>
        <v>1</v>
      </c>
      <c r="AW38" s="66">
        <f t="shared" si="59"/>
        <v>0.625</v>
      </c>
      <c r="AX38" s="66">
        <f t="shared" si="59"/>
        <v>0.52631578947368418</v>
      </c>
      <c r="AY38" s="57">
        <f>SUM(AU38:AX38)</f>
        <v>4.6513157894736841</v>
      </c>
      <c r="AZ38" s="55">
        <f t="shared" si="53"/>
        <v>0.95228426041676995</v>
      </c>
      <c r="BA38" s="55">
        <f t="shared" ref="BA38:BA40" si="60">AZ38/$AZ$41</f>
        <v>0.20408163265306123</v>
      </c>
      <c r="BC38" s="102" t="s">
        <v>289</v>
      </c>
      <c r="BD38" s="66">
        <f>BD37/$BE$37</f>
        <v>1.75</v>
      </c>
      <c r="BE38" s="66">
        <f t="shared" ref="BE38:BG38" si="61">BE37/$BE$37</f>
        <v>1</v>
      </c>
      <c r="BF38" s="66">
        <f t="shared" si="61"/>
        <v>0.77777777777777779</v>
      </c>
      <c r="BG38" s="66">
        <f t="shared" si="61"/>
        <v>0.70000000000000007</v>
      </c>
      <c r="BH38" s="57">
        <f>SUM(BD38:BG38)</f>
        <v>4.2277777777777779</v>
      </c>
      <c r="BI38" s="55">
        <f t="shared" ref="BI38:BI40" si="62">GEOMEAN(BD38:BG38)</f>
        <v>0.98797943515528441</v>
      </c>
      <c r="BJ38" s="55">
        <f>BI38/$BI$41</f>
        <v>0.23333333333333334</v>
      </c>
      <c r="BL38" s="107" t="s">
        <v>273</v>
      </c>
      <c r="BM38" s="74">
        <f>AC33</f>
        <v>0.14035087719298248</v>
      </c>
      <c r="BN38" s="74">
        <f>AD33</f>
        <v>0.22807017543859651</v>
      </c>
      <c r="BO38" s="74">
        <f>AE33</f>
        <v>0.2982456140350877</v>
      </c>
      <c r="BP38" s="74">
        <f>AF33</f>
        <v>0.33333333333333337</v>
      </c>
      <c r="BQ38" s="67">
        <f t="shared" ref="BQ38:BQ43" si="63">SUM(BM38:BP38)</f>
        <v>1</v>
      </c>
    </row>
    <row r="39" spans="19:71" x14ac:dyDescent="0.35">
      <c r="S39" s="102" t="s">
        <v>290</v>
      </c>
      <c r="T39" s="66">
        <f>T37/$V$37</f>
        <v>5</v>
      </c>
      <c r="U39" s="66">
        <f>U37/$V$37</f>
        <v>2</v>
      </c>
      <c r="V39" s="66">
        <f>V37/$V$37</f>
        <v>1</v>
      </c>
      <c r="W39" s="66">
        <f>W37/$V$37</f>
        <v>0.33333333333333331</v>
      </c>
      <c r="X39" s="57">
        <f>SUM(T39:W39)</f>
        <v>8.3333333333333339</v>
      </c>
      <c r="Y39" s="55">
        <f t="shared" si="47"/>
        <v>1.3512001548070343</v>
      </c>
      <c r="Z39" s="55">
        <f>Y39/$Y$41</f>
        <v>0.21276595744680848</v>
      </c>
      <c r="AB39" s="102" t="s">
        <v>290</v>
      </c>
      <c r="AC39" s="66">
        <f>AC37/$AE$37</f>
        <v>6.666666666666667</v>
      </c>
      <c r="AD39" s="66">
        <f t="shared" ref="AD39:AF39" si="64">AD37/$AE$37</f>
        <v>2.666666666666667</v>
      </c>
      <c r="AE39" s="66">
        <f t="shared" si="64"/>
        <v>1</v>
      </c>
      <c r="AF39" s="66">
        <f t="shared" si="64"/>
        <v>0.33333333333333337</v>
      </c>
      <c r="AG39" s="57">
        <f>SUM(AC39:AF39)</f>
        <v>10.666666666666668</v>
      </c>
      <c r="AH39" s="55">
        <f t="shared" si="49"/>
        <v>1.5602315462138108</v>
      </c>
      <c r="AI39" s="55">
        <f t="shared" si="56"/>
        <v>0.22099447513812154</v>
      </c>
      <c r="AK39" s="102" t="s">
        <v>290</v>
      </c>
      <c r="AL39" s="66">
        <f>AL37/$AN$37</f>
        <v>2.833333333333333</v>
      </c>
      <c r="AM39" s="66">
        <f t="shared" ref="AM39:AO39" si="65">AM37/$AN$37</f>
        <v>1.4166666666666665</v>
      </c>
      <c r="AN39" s="66">
        <f t="shared" si="65"/>
        <v>1</v>
      </c>
      <c r="AO39" s="66">
        <f t="shared" si="65"/>
        <v>0.84999999999999987</v>
      </c>
      <c r="AP39" s="57">
        <f>SUM(AL39:AO39)</f>
        <v>6.1</v>
      </c>
      <c r="AQ39" s="55">
        <f t="shared" si="51"/>
        <v>1.3590832749102426</v>
      </c>
      <c r="AR39" s="55">
        <f t="shared" si="58"/>
        <v>0.30909090909090908</v>
      </c>
      <c r="AT39" s="102" t="s">
        <v>290</v>
      </c>
      <c r="AU39" s="66">
        <f>AU37/$AW$37</f>
        <v>4</v>
      </c>
      <c r="AV39" s="66">
        <f t="shared" ref="AV39:AX39" si="66">AV37/$AW$37</f>
        <v>1.6</v>
      </c>
      <c r="AW39" s="66">
        <f t="shared" si="66"/>
        <v>1</v>
      </c>
      <c r="AX39" s="66">
        <f t="shared" si="66"/>
        <v>0.84210526315789469</v>
      </c>
      <c r="AY39" s="57">
        <f>SUM(AU39:AX39)</f>
        <v>7.4421052631578943</v>
      </c>
      <c r="AZ39" s="55">
        <f t="shared" si="53"/>
        <v>1.523654816666832</v>
      </c>
      <c r="BA39" s="55">
        <f t="shared" si="60"/>
        <v>0.32653061224489799</v>
      </c>
      <c r="BC39" s="102" t="s">
        <v>290</v>
      </c>
      <c r="BD39" s="66">
        <f>BD37/$BF$37</f>
        <v>2.25</v>
      </c>
      <c r="BE39" s="66">
        <f t="shared" ref="BE39:BG39" si="67">BE37/$BF$37</f>
        <v>1.2857142857142858</v>
      </c>
      <c r="BF39" s="66">
        <f t="shared" si="67"/>
        <v>1</v>
      </c>
      <c r="BG39" s="66">
        <f t="shared" si="67"/>
        <v>0.90000000000000013</v>
      </c>
      <c r="BH39" s="57">
        <f>SUM(BD39:BG39)</f>
        <v>5.4357142857142859</v>
      </c>
      <c r="BI39" s="55">
        <f t="shared" si="62"/>
        <v>1.2702592737710801</v>
      </c>
      <c r="BJ39" s="55">
        <f>BI39/$BI$41</f>
        <v>0.30000000000000004</v>
      </c>
      <c r="BL39" s="102" t="s">
        <v>278</v>
      </c>
      <c r="BM39" s="74">
        <f>AL33</f>
        <v>0.15873015873015875</v>
      </c>
      <c r="BN39" s="74">
        <f>AM33</f>
        <v>0.23809523809523808</v>
      </c>
      <c r="BO39" s="74">
        <f>AN33</f>
        <v>0.2857142857142857</v>
      </c>
      <c r="BP39" s="74">
        <f>AO33</f>
        <v>0.3174603174603175</v>
      </c>
      <c r="BQ39" s="67">
        <f t="shared" si="63"/>
        <v>1</v>
      </c>
    </row>
    <row r="40" spans="19:71" x14ac:dyDescent="0.35">
      <c r="S40" s="102" t="s">
        <v>291</v>
      </c>
      <c r="T40" s="66">
        <f>T37/$W$37</f>
        <v>15</v>
      </c>
      <c r="U40" s="66">
        <f>U37/$W$37</f>
        <v>6</v>
      </c>
      <c r="V40" s="66">
        <f>V37/$W$37</f>
        <v>3</v>
      </c>
      <c r="W40" s="66">
        <f>W37/$W$37</f>
        <v>1</v>
      </c>
      <c r="X40" s="57">
        <f>SUM(T40:W40)</f>
        <v>25</v>
      </c>
      <c r="Y40" s="55">
        <f t="shared" si="47"/>
        <v>4.0536004644211028</v>
      </c>
      <c r="Z40" s="55">
        <f>Y40/$Y$41</f>
        <v>0.63829787234042545</v>
      </c>
      <c r="AB40" s="102" t="s">
        <v>291</v>
      </c>
      <c r="AC40" s="66">
        <f>AC37/$AF$37</f>
        <v>20</v>
      </c>
      <c r="AD40" s="66">
        <f t="shared" ref="AD40:AF40" si="68">AD37/$AF$37</f>
        <v>8</v>
      </c>
      <c r="AE40" s="66">
        <f t="shared" si="68"/>
        <v>2.9999999999999996</v>
      </c>
      <c r="AF40" s="66">
        <f t="shared" si="68"/>
        <v>1</v>
      </c>
      <c r="AG40" s="57">
        <f>SUM(AC40:AF40)</f>
        <v>32</v>
      </c>
      <c r="AH40" s="55">
        <f t="shared" si="49"/>
        <v>4.6806946386414321</v>
      </c>
      <c r="AI40" s="55">
        <f t="shared" si="56"/>
        <v>0.66298342541436461</v>
      </c>
      <c r="AK40" s="102" t="s">
        <v>291</v>
      </c>
      <c r="AL40" s="66">
        <f>AL37/$AO$37</f>
        <v>3.3333333333333335</v>
      </c>
      <c r="AM40" s="66">
        <f t="shared" ref="AM40:AO40" si="69">AM37/$AO$37</f>
        <v>1.6666666666666667</v>
      </c>
      <c r="AN40" s="66">
        <f t="shared" si="69"/>
        <v>1.1764705882352942</v>
      </c>
      <c r="AO40" s="66">
        <f t="shared" si="69"/>
        <v>1</v>
      </c>
      <c r="AP40" s="57">
        <f>SUM(AL40:AO40)</f>
        <v>7.1764705882352944</v>
      </c>
      <c r="AQ40" s="55">
        <f t="shared" si="51"/>
        <v>1.5989214998944032</v>
      </c>
      <c r="AR40" s="55">
        <f t="shared" si="58"/>
        <v>0.36363636363636365</v>
      </c>
      <c r="AT40" s="102" t="s">
        <v>291</v>
      </c>
      <c r="AU40" s="66">
        <f>AU37/$AX$37</f>
        <v>4.75</v>
      </c>
      <c r="AV40" s="66">
        <f t="shared" ref="AV40:AX40" si="70">AV37/$AX$37</f>
        <v>1.9000000000000001</v>
      </c>
      <c r="AW40" s="66">
        <f t="shared" si="70"/>
        <v>1.1875</v>
      </c>
      <c r="AX40" s="66">
        <f t="shared" si="70"/>
        <v>1</v>
      </c>
      <c r="AY40" s="57">
        <f>SUM(AU40:AX40)</f>
        <v>8.8375000000000004</v>
      </c>
      <c r="AZ40" s="55">
        <f t="shared" si="53"/>
        <v>1.809340094791863</v>
      </c>
      <c r="BA40" s="55">
        <f t="shared" si="60"/>
        <v>0.38775510204081637</v>
      </c>
      <c r="BC40" s="102" t="s">
        <v>291</v>
      </c>
      <c r="BD40" s="66">
        <f>BD37/$BG$37</f>
        <v>2.5</v>
      </c>
      <c r="BE40" s="66">
        <f t="shared" ref="BE40:BG40" si="71">BE37/$BG$37</f>
        <v>1.4285714285714284</v>
      </c>
      <c r="BF40" s="66">
        <f t="shared" si="71"/>
        <v>1.1111111111111109</v>
      </c>
      <c r="BG40" s="66">
        <f t="shared" si="71"/>
        <v>1</v>
      </c>
      <c r="BH40" s="57">
        <f>SUM(BD40:BG40)</f>
        <v>6.0396825396825395</v>
      </c>
      <c r="BI40" s="55">
        <f t="shared" si="62"/>
        <v>1.4113991930789775</v>
      </c>
      <c r="BJ40" s="55">
        <f t="shared" ref="BJ40" si="72">BI40/$BI$41</f>
        <v>0.33333333333333331</v>
      </c>
      <c r="BL40" s="103" t="s">
        <v>279</v>
      </c>
      <c r="BM40" s="74">
        <f>AU33</f>
        <v>8.3333333333333343E-2</v>
      </c>
      <c r="BN40" s="74">
        <f>AV33</f>
        <v>0.20833333333333331</v>
      </c>
      <c r="BO40" s="74">
        <f>AW33</f>
        <v>0.3125</v>
      </c>
      <c r="BP40" s="74">
        <f>AX33</f>
        <v>0.39583333333333337</v>
      </c>
      <c r="BQ40" s="67">
        <f t="shared" si="63"/>
        <v>1</v>
      </c>
    </row>
    <row r="41" spans="19:71" x14ac:dyDescent="0.35">
      <c r="S41" s="54" t="s">
        <v>187</v>
      </c>
      <c r="T41" s="55">
        <f>SUM(T37:T40)</f>
        <v>23.5</v>
      </c>
      <c r="U41" s="55">
        <f>SUM(U37:U40)</f>
        <v>9.4</v>
      </c>
      <c r="V41" s="55">
        <f>SUM(V37:V40)</f>
        <v>4.7</v>
      </c>
      <c r="W41" s="55">
        <f>SUM(W37:W40)</f>
        <v>1.5666666666666667</v>
      </c>
      <c r="X41" s="54" t="s">
        <v>193</v>
      </c>
      <c r="Y41" s="55">
        <f>SUM(Y37:Y40)</f>
        <v>6.3506407275930616</v>
      </c>
      <c r="Z41" s="9"/>
      <c r="AB41" s="54" t="s">
        <v>187</v>
      </c>
      <c r="AC41" s="55">
        <f>SUM(AC37:AC40)</f>
        <v>30.166666666666668</v>
      </c>
      <c r="AD41" s="55">
        <f>SUM(AD37:AD40)</f>
        <v>12.066666666666666</v>
      </c>
      <c r="AE41" s="55">
        <f>SUM(AE37:AE40)</f>
        <v>4.5249999999999995</v>
      </c>
      <c r="AF41" s="55">
        <f>SUM(AF37:AF40)</f>
        <v>1.5083333333333333</v>
      </c>
      <c r="AG41" s="54" t="s">
        <v>193</v>
      </c>
      <c r="AH41" s="55">
        <f>SUM(AH37:AH40)</f>
        <v>7.060047746617494</v>
      </c>
      <c r="AI41" s="9"/>
      <c r="AK41" s="54" t="s">
        <v>187</v>
      </c>
      <c r="AL41" s="55">
        <f>SUM(AL37:AL40)</f>
        <v>9.1666666666666661</v>
      </c>
      <c r="AM41" s="55">
        <f>SUM(AM37:AM40)</f>
        <v>4.583333333333333</v>
      </c>
      <c r="AN41" s="55">
        <f>SUM(AN37:AN40)</f>
        <v>3.2352941176470589</v>
      </c>
      <c r="AO41" s="55">
        <f>SUM(AO37:AO40)</f>
        <v>2.75</v>
      </c>
      <c r="AP41" s="54" t="s">
        <v>193</v>
      </c>
      <c r="AQ41" s="55">
        <f>SUM(AQ37:AQ40)</f>
        <v>4.3970341247096085</v>
      </c>
      <c r="AR41" s="9"/>
      <c r="AT41" s="54" t="s">
        <v>187</v>
      </c>
      <c r="AU41" s="55">
        <f>SUM(AU37:AU40)</f>
        <v>12.25</v>
      </c>
      <c r="AV41" s="55">
        <f>SUM(AV37:AV40)</f>
        <v>4.9000000000000004</v>
      </c>
      <c r="AW41" s="55">
        <f>SUM(AW37:AW40)</f>
        <v>3.0625</v>
      </c>
      <c r="AX41" s="55">
        <f>SUM(AX37:AX40)</f>
        <v>2.5789473684210527</v>
      </c>
      <c r="AY41" s="54" t="s">
        <v>193</v>
      </c>
      <c r="AZ41" s="55">
        <f>SUM(AZ37:AZ40)</f>
        <v>4.6661928760421727</v>
      </c>
      <c r="BA41" s="9"/>
      <c r="BC41" s="54" t="s">
        <v>187</v>
      </c>
      <c r="BD41" s="55">
        <f>SUM(BD37:BD40)</f>
        <v>7.5</v>
      </c>
      <c r="BE41" s="55">
        <f>SUM(BE37:BE40)</f>
        <v>4.2857142857142856</v>
      </c>
      <c r="BF41" s="55">
        <f>SUM(BF37:BF40)</f>
        <v>3.333333333333333</v>
      </c>
      <c r="BG41" s="55">
        <f>SUM(BG37:BG40)</f>
        <v>3</v>
      </c>
      <c r="BH41" s="54" t="s">
        <v>193</v>
      </c>
      <c r="BI41" s="55">
        <f>SUM(BI37:BI40)</f>
        <v>4.2341975792369331</v>
      </c>
      <c r="BJ41" s="9"/>
      <c r="BL41" s="103" t="s">
        <v>280</v>
      </c>
      <c r="BM41" s="74">
        <f>BD33</f>
        <v>0.11111111111111112</v>
      </c>
      <c r="BN41" s="74">
        <f t="shared" ref="BN41:BP41" si="73">BE33</f>
        <v>0.22222222222222224</v>
      </c>
      <c r="BO41" s="74">
        <f t="shared" si="73"/>
        <v>0.31481481481481477</v>
      </c>
      <c r="BP41" s="74">
        <f t="shared" si="73"/>
        <v>0.35185185185185186</v>
      </c>
      <c r="BQ41" s="67">
        <f t="shared" si="63"/>
        <v>1</v>
      </c>
    </row>
    <row r="42" spans="19:71" x14ac:dyDescent="0.35">
      <c r="S42" s="61" t="s">
        <v>194</v>
      </c>
      <c r="T42" s="11">
        <f>T41*Z37+U41*Z38+V41*Z39+W41*Z40</f>
        <v>4</v>
      </c>
      <c r="U42" s="62" t="s">
        <v>195</v>
      </c>
      <c r="V42" s="11">
        <v>4</v>
      </c>
      <c r="W42" s="9"/>
      <c r="X42" s="9"/>
      <c r="Y42" s="9"/>
      <c r="Z42" s="9"/>
      <c r="AB42" s="61" t="s">
        <v>194</v>
      </c>
      <c r="AC42" s="11">
        <f>AC41*AI37+AD41*AI38+AE41*AI39+AF41*AI40</f>
        <v>3.9999999999999996</v>
      </c>
      <c r="AD42" s="62" t="s">
        <v>195</v>
      </c>
      <c r="AE42" s="11">
        <v>4</v>
      </c>
      <c r="AF42" s="9"/>
      <c r="AG42" s="9"/>
      <c r="AH42" s="9"/>
      <c r="AI42" s="9"/>
      <c r="AK42" s="61" t="s">
        <v>194</v>
      </c>
      <c r="AL42" s="11">
        <f>AL41*AR37+AM41*AR38+AN41*AR39+AO41*AR40</f>
        <v>4</v>
      </c>
      <c r="AM42" s="62" t="s">
        <v>195</v>
      </c>
      <c r="AN42" s="11">
        <v>4</v>
      </c>
      <c r="AO42" s="9"/>
      <c r="AP42" s="9"/>
      <c r="AQ42" s="9"/>
      <c r="AR42" s="9"/>
      <c r="AT42" s="61" t="s">
        <v>194</v>
      </c>
      <c r="AU42" s="11">
        <f>AU41*BA37+AV41*BA38+AW41*BA39+AX41*BA40</f>
        <v>4</v>
      </c>
      <c r="AV42" s="62" t="s">
        <v>195</v>
      </c>
      <c r="AW42" s="11">
        <v>4</v>
      </c>
      <c r="AX42" s="9"/>
      <c r="AY42" s="9"/>
      <c r="AZ42" s="9"/>
      <c r="BA42" s="9"/>
      <c r="BC42" s="61" t="s">
        <v>194</v>
      </c>
      <c r="BD42" s="11">
        <f>BD41*BJ37+BE41*BJ38+BF41*BJ39+BG41*BJ40</f>
        <v>4</v>
      </c>
      <c r="BE42" s="62" t="s">
        <v>195</v>
      </c>
      <c r="BF42" s="11">
        <v>4</v>
      </c>
      <c r="BG42" s="9"/>
      <c r="BH42" s="9"/>
      <c r="BI42" s="9"/>
      <c r="BJ42" s="9"/>
      <c r="BL42" s="103" t="s">
        <v>281</v>
      </c>
      <c r="BM42" s="74">
        <f>BM33</f>
        <v>0.13333333333333333</v>
      </c>
      <c r="BN42" s="74">
        <f t="shared" ref="BN42:BP42" si="74">BN33</f>
        <v>0.23333333333333334</v>
      </c>
      <c r="BO42" s="74">
        <f t="shared" si="74"/>
        <v>0.30000000000000004</v>
      </c>
      <c r="BP42" s="74">
        <f t="shared" si="74"/>
        <v>0.33333333333333331</v>
      </c>
      <c r="BQ42" s="67">
        <f t="shared" si="63"/>
        <v>1</v>
      </c>
    </row>
    <row r="43" spans="19:71" x14ac:dyDescent="0.35">
      <c r="S43" s="63" t="s">
        <v>196</v>
      </c>
      <c r="T43" s="66">
        <f>(T42-V42)/(V42-1)</f>
        <v>0</v>
      </c>
      <c r="U43" s="63" t="s">
        <v>197</v>
      </c>
      <c r="V43" s="66">
        <f>T43/0.9</f>
        <v>0</v>
      </c>
      <c r="W43" s="9"/>
      <c r="X43" s="9"/>
      <c r="Y43" s="9"/>
      <c r="Z43" s="9"/>
      <c r="AB43" s="63" t="s">
        <v>196</v>
      </c>
      <c r="AC43" s="66">
        <f>(AC42-AE42)/(AE42-1)</f>
        <v>-1.4802973661668753E-16</v>
      </c>
      <c r="AD43" s="63" t="s">
        <v>197</v>
      </c>
      <c r="AE43" s="66">
        <f>AC43/0.9</f>
        <v>-1.6447748512965281E-16</v>
      </c>
      <c r="AF43" s="9"/>
      <c r="AG43" s="9"/>
      <c r="AH43" s="9"/>
      <c r="AI43" s="9"/>
      <c r="AK43" s="63" t="s">
        <v>196</v>
      </c>
      <c r="AL43" s="11">
        <f>(AL42-AN42)/(AN42-1)</f>
        <v>0</v>
      </c>
      <c r="AM43" s="63" t="s">
        <v>197</v>
      </c>
      <c r="AN43" s="11">
        <f>AL43/0.9</f>
        <v>0</v>
      </c>
      <c r="AO43" s="9"/>
      <c r="AP43" s="9"/>
      <c r="AQ43" s="9"/>
      <c r="AR43" s="9"/>
      <c r="AT43" s="63" t="s">
        <v>196</v>
      </c>
      <c r="AU43" s="11">
        <f>(AU42-AW42)/(AW42-1)</f>
        <v>0</v>
      </c>
      <c r="AV43" s="63" t="s">
        <v>197</v>
      </c>
      <c r="AW43" s="11">
        <f>AU43/0.9</f>
        <v>0</v>
      </c>
      <c r="AX43" s="9"/>
      <c r="AY43" s="9"/>
      <c r="AZ43" s="9"/>
      <c r="BA43" s="9"/>
      <c r="BC43" s="63" t="s">
        <v>196</v>
      </c>
      <c r="BD43" s="11">
        <f>(BD42-BF42)/(BF42-1)</f>
        <v>0</v>
      </c>
      <c r="BE43" s="63" t="s">
        <v>197</v>
      </c>
      <c r="BF43" s="11">
        <f>BD43/0.9</f>
        <v>0</v>
      </c>
      <c r="BG43" s="9"/>
      <c r="BH43" s="9"/>
      <c r="BI43" s="9"/>
      <c r="BJ43" s="9"/>
      <c r="BL43" s="107" t="s">
        <v>282</v>
      </c>
      <c r="BM43" s="74">
        <f>T44</f>
        <v>4.2553191489361701E-2</v>
      </c>
      <c r="BN43" s="74">
        <f t="shared" ref="BN43:BP43" si="75">U44</f>
        <v>0.10638297872340426</v>
      </c>
      <c r="BO43" s="74">
        <f t="shared" si="75"/>
        <v>0.21276595744680848</v>
      </c>
      <c r="BP43" s="74">
        <f t="shared" si="75"/>
        <v>0.63829787234042545</v>
      </c>
      <c r="BQ43" s="67">
        <f t="shared" si="63"/>
        <v>0.99999999999999989</v>
      </c>
    </row>
    <row r="44" spans="19:71" x14ac:dyDescent="0.35">
      <c r="S44" s="70" t="s">
        <v>218</v>
      </c>
      <c r="T44" s="71">
        <f>Z37</f>
        <v>4.2553191489361701E-2</v>
      </c>
      <c r="U44" s="69">
        <f>Z38</f>
        <v>0.10638297872340426</v>
      </c>
      <c r="V44" s="71">
        <f>Z39</f>
        <v>0.21276595744680848</v>
      </c>
      <c r="W44" s="71">
        <f>Z40</f>
        <v>0.63829787234042545</v>
      </c>
      <c r="X44" s="9"/>
      <c r="Y44" s="9"/>
      <c r="Z44" s="9"/>
      <c r="AB44" s="70" t="s">
        <v>218</v>
      </c>
      <c r="AC44" s="71">
        <f>AI37</f>
        <v>3.3149171270718224E-2</v>
      </c>
      <c r="AD44" s="69">
        <f>AI38</f>
        <v>8.2872928176795577E-2</v>
      </c>
      <c r="AE44" s="71">
        <f>AI39</f>
        <v>0.22099447513812154</v>
      </c>
      <c r="AF44" s="71">
        <f>AI40</f>
        <v>0.66298342541436461</v>
      </c>
      <c r="AG44" s="9"/>
      <c r="AH44" s="9"/>
      <c r="AI44" s="9"/>
      <c r="AK44" s="70" t="s">
        <v>218</v>
      </c>
      <c r="AL44" s="71">
        <f>AR37</f>
        <v>0.1090909090909091</v>
      </c>
      <c r="AM44" s="69">
        <f>AR38</f>
        <v>0.2181818181818182</v>
      </c>
      <c r="AN44" s="71">
        <f>AR39</f>
        <v>0.30909090909090908</v>
      </c>
      <c r="AO44" s="71">
        <f>AR40</f>
        <v>0.36363636363636365</v>
      </c>
      <c r="AP44" s="9"/>
      <c r="AQ44" s="9"/>
      <c r="AR44" s="9"/>
      <c r="AT44" s="70" t="s">
        <v>218</v>
      </c>
      <c r="AU44" s="71">
        <f>BA37</f>
        <v>8.1632653061224497E-2</v>
      </c>
      <c r="AV44" s="69">
        <f>BA38</f>
        <v>0.20408163265306123</v>
      </c>
      <c r="AW44" s="71">
        <f>BA39</f>
        <v>0.32653061224489799</v>
      </c>
      <c r="AX44" s="71">
        <f>BA40</f>
        <v>0.38775510204081637</v>
      </c>
      <c r="AY44" s="9"/>
      <c r="AZ44" s="9"/>
      <c r="BA44" s="9"/>
      <c r="BC44" s="70" t="s">
        <v>218</v>
      </c>
      <c r="BD44" s="71">
        <f>BJ37</f>
        <v>0.13333333333333333</v>
      </c>
      <c r="BE44" s="69">
        <f>BJ38</f>
        <v>0.23333333333333334</v>
      </c>
      <c r="BF44" s="71">
        <f>BJ39</f>
        <v>0.30000000000000004</v>
      </c>
      <c r="BG44" s="71">
        <f>BJ40</f>
        <v>0.33333333333333331</v>
      </c>
      <c r="BH44" s="9"/>
      <c r="BI44" s="9"/>
      <c r="BJ44" s="9"/>
      <c r="BL44" s="104" t="s">
        <v>283</v>
      </c>
      <c r="BM44" s="74">
        <f>AC44</f>
        <v>3.3149171270718224E-2</v>
      </c>
      <c r="BN44" s="74">
        <f t="shared" ref="BN44:BP44" si="76">AD44</f>
        <v>8.2872928176795577E-2</v>
      </c>
      <c r="BO44" s="74">
        <f t="shared" si="76"/>
        <v>0.22099447513812154</v>
      </c>
      <c r="BP44" s="74">
        <f t="shared" si="76"/>
        <v>0.66298342541436461</v>
      </c>
      <c r="BQ44" s="67">
        <f>SUM(BM44:BP44)</f>
        <v>1</v>
      </c>
    </row>
    <row r="45" spans="19:71" x14ac:dyDescent="0.35">
      <c r="BL45" s="103" t="s">
        <v>284</v>
      </c>
      <c r="BM45" s="74">
        <f>AL44</f>
        <v>0.1090909090909091</v>
      </c>
      <c r="BN45" s="74">
        <f t="shared" ref="BN45:BP45" si="77">AM44</f>
        <v>0.2181818181818182</v>
      </c>
      <c r="BO45" s="74">
        <f t="shared" si="77"/>
        <v>0.30909090909090908</v>
      </c>
      <c r="BP45" s="74">
        <f t="shared" si="77"/>
        <v>0.36363636363636365</v>
      </c>
      <c r="BQ45" s="67">
        <f t="shared" ref="BQ45:BQ47" si="78">SUM(BM45:BP45)</f>
        <v>1</v>
      </c>
    </row>
    <row r="46" spans="19:71" x14ac:dyDescent="0.35">
      <c r="BL46" s="105" t="s">
        <v>285</v>
      </c>
      <c r="BM46" s="74">
        <f>AU44</f>
        <v>8.1632653061224497E-2</v>
      </c>
      <c r="BN46" s="74">
        <f t="shared" ref="BN46:BP46" si="79">AV44</f>
        <v>0.20408163265306123</v>
      </c>
      <c r="BO46" s="74">
        <f t="shared" si="79"/>
        <v>0.32653061224489799</v>
      </c>
      <c r="BP46" s="74">
        <f t="shared" si="79"/>
        <v>0.38775510204081637</v>
      </c>
      <c r="BQ46" s="67">
        <f t="shared" si="78"/>
        <v>1</v>
      </c>
    </row>
    <row r="47" spans="19:71" ht="29" x14ac:dyDescent="0.35">
      <c r="BL47" s="105" t="s">
        <v>286</v>
      </c>
      <c r="BM47" s="74">
        <f>BD44</f>
        <v>0.13333333333333333</v>
      </c>
      <c r="BN47" s="74">
        <f t="shared" ref="BN47:BP47" si="80">BE44</f>
        <v>0.23333333333333334</v>
      </c>
      <c r="BO47" s="74">
        <f t="shared" si="80"/>
        <v>0.30000000000000004</v>
      </c>
      <c r="BP47" s="74">
        <f t="shared" si="80"/>
        <v>0.33333333333333331</v>
      </c>
      <c r="BQ47" s="67">
        <f t="shared" si="78"/>
        <v>1</v>
      </c>
    </row>
    <row r="49" spans="19:35" x14ac:dyDescent="0.35">
      <c r="S49" s="86" t="s">
        <v>228</v>
      </c>
      <c r="T49" s="86" t="s">
        <v>224</v>
      </c>
      <c r="U49" s="86" t="s">
        <v>229</v>
      </c>
      <c r="V49" s="86" t="s">
        <v>223</v>
      </c>
      <c r="W49" s="86" t="s">
        <v>230</v>
      </c>
      <c r="X49" s="86" t="s">
        <v>225</v>
      </c>
      <c r="AB49" s="139" t="s">
        <v>313</v>
      </c>
      <c r="AC49" s="140"/>
      <c r="AD49" s="140"/>
      <c r="AE49" s="140"/>
      <c r="AF49" s="140"/>
      <c r="AG49" s="121"/>
    </row>
    <row r="50" spans="19:35" x14ac:dyDescent="0.35">
      <c r="S50" s="79">
        <f>T10</f>
        <v>0</v>
      </c>
      <c r="T50" s="106">
        <v>0.9</v>
      </c>
      <c r="U50" s="66">
        <f>T19</f>
        <v>0</v>
      </c>
      <c r="V50" s="82">
        <v>0.57999999999999996</v>
      </c>
      <c r="W50" s="66">
        <f>T32</f>
        <v>0</v>
      </c>
      <c r="X50" s="66">
        <v>0.9</v>
      </c>
      <c r="AB50" s="11" t="s">
        <v>183</v>
      </c>
      <c r="AC50" s="102" t="s">
        <v>288</v>
      </c>
      <c r="AD50" s="102" t="s">
        <v>289</v>
      </c>
      <c r="AE50" s="102" t="s">
        <v>290</v>
      </c>
      <c r="AF50" s="120" t="s">
        <v>291</v>
      </c>
      <c r="AG50" s="100"/>
    </row>
    <row r="51" spans="19:35" x14ac:dyDescent="0.35">
      <c r="S51" s="80"/>
      <c r="T51" s="80"/>
      <c r="U51" s="66">
        <f>AA20</f>
        <v>0</v>
      </c>
      <c r="V51" s="82">
        <v>0.9</v>
      </c>
      <c r="W51" s="66">
        <f>AC32</f>
        <v>0</v>
      </c>
      <c r="X51" s="66">
        <v>0.9</v>
      </c>
      <c r="AB51" s="89" t="s">
        <v>302</v>
      </c>
      <c r="AC51" s="123">
        <v>20</v>
      </c>
      <c r="AD51" s="123">
        <v>50</v>
      </c>
      <c r="AE51" s="123">
        <v>80</v>
      </c>
      <c r="AF51" s="124">
        <v>95</v>
      </c>
      <c r="AG51" s="122"/>
    </row>
    <row r="52" spans="19:35" x14ac:dyDescent="0.35">
      <c r="S52" s="68"/>
      <c r="T52" s="68"/>
      <c r="U52" s="66">
        <f>AI20</f>
        <v>0</v>
      </c>
      <c r="V52" s="82">
        <v>0.57999999999999996</v>
      </c>
      <c r="W52" s="66">
        <f>AL32</f>
        <v>0</v>
      </c>
      <c r="X52" s="66">
        <v>0.9</v>
      </c>
      <c r="AB52" s="107" t="s">
        <v>314</v>
      </c>
      <c r="AC52" s="123">
        <v>40</v>
      </c>
      <c r="AD52" s="123">
        <v>65</v>
      </c>
      <c r="AE52" s="123">
        <v>85</v>
      </c>
      <c r="AF52" s="124">
        <v>95</v>
      </c>
      <c r="AG52" s="122"/>
    </row>
    <row r="53" spans="19:35" x14ac:dyDescent="0.35">
      <c r="S53" s="68"/>
      <c r="T53" s="68"/>
      <c r="U53" s="66">
        <f>AQ20</f>
        <v>0</v>
      </c>
      <c r="V53" s="82">
        <v>0.57999999999999996</v>
      </c>
      <c r="W53" s="66">
        <f>AU32</f>
        <v>0</v>
      </c>
      <c r="X53" s="66">
        <v>0.9</v>
      </c>
      <c r="AB53" s="102" t="s">
        <v>308</v>
      </c>
      <c r="AC53" s="123">
        <v>50</v>
      </c>
      <c r="AD53" s="123">
        <v>75</v>
      </c>
      <c r="AE53" s="123">
        <v>90</v>
      </c>
      <c r="AF53" s="124">
        <v>100</v>
      </c>
      <c r="AG53" s="122"/>
    </row>
    <row r="54" spans="19:35" x14ac:dyDescent="0.35">
      <c r="W54" s="66">
        <f>BD32</f>
        <v>0</v>
      </c>
      <c r="X54" s="66">
        <v>0.9</v>
      </c>
      <c r="AB54" s="103" t="s">
        <v>304</v>
      </c>
      <c r="AC54" s="123">
        <v>20</v>
      </c>
      <c r="AD54" s="123">
        <v>50</v>
      </c>
      <c r="AE54" s="123">
        <v>75</v>
      </c>
      <c r="AF54" s="124">
        <v>95</v>
      </c>
      <c r="AG54" s="122"/>
    </row>
    <row r="55" spans="19:35" x14ac:dyDescent="0.35">
      <c r="W55" s="66">
        <f>BM32</f>
        <v>0</v>
      </c>
      <c r="X55" s="66">
        <v>0.9</v>
      </c>
      <c r="AB55" s="103" t="s">
        <v>305</v>
      </c>
      <c r="AC55" s="123">
        <v>30</v>
      </c>
      <c r="AD55" s="123">
        <v>60</v>
      </c>
      <c r="AE55" s="123">
        <v>85</v>
      </c>
      <c r="AF55" s="124">
        <v>95</v>
      </c>
      <c r="AG55" s="122"/>
    </row>
    <row r="56" spans="19:35" x14ac:dyDescent="0.35">
      <c r="W56" s="66">
        <f>T43</f>
        <v>0</v>
      </c>
      <c r="X56" s="66">
        <v>0.9</v>
      </c>
      <c r="AB56" s="103" t="s">
        <v>306</v>
      </c>
      <c r="AC56" s="123">
        <v>40</v>
      </c>
      <c r="AD56" s="123">
        <v>70</v>
      </c>
      <c r="AE56" s="123">
        <v>90</v>
      </c>
      <c r="AF56" s="124">
        <v>100</v>
      </c>
      <c r="AG56" s="122"/>
    </row>
    <row r="57" spans="19:35" x14ac:dyDescent="0.35">
      <c r="W57" s="66">
        <f>AC43</f>
        <v>-1.4802973661668753E-16</v>
      </c>
      <c r="X57" s="66">
        <v>0.9</v>
      </c>
      <c r="AB57" s="107" t="s">
        <v>307</v>
      </c>
      <c r="AC57" s="123">
        <v>300</v>
      </c>
      <c r="AD57" s="123">
        <v>120</v>
      </c>
      <c r="AE57" s="123">
        <v>60</v>
      </c>
      <c r="AF57" s="124">
        <v>20</v>
      </c>
      <c r="AG57" s="122"/>
    </row>
    <row r="58" spans="19:35" x14ac:dyDescent="0.35">
      <c r="W58" s="66">
        <f>AL43</f>
        <v>0</v>
      </c>
      <c r="X58" s="66">
        <v>0.9</v>
      </c>
      <c r="AB58" s="104" t="s">
        <v>309</v>
      </c>
      <c r="AC58" s="123">
        <v>600</v>
      </c>
      <c r="AD58" s="123">
        <v>240</v>
      </c>
      <c r="AE58" s="123">
        <v>90</v>
      </c>
      <c r="AF58" s="124">
        <v>30</v>
      </c>
      <c r="AG58" s="122"/>
    </row>
    <row r="59" spans="19:35" x14ac:dyDescent="0.35">
      <c r="W59" s="66">
        <f>AU43</f>
        <v>0</v>
      </c>
      <c r="X59" s="66">
        <v>0.9</v>
      </c>
      <c r="AB59" s="103" t="s">
        <v>310</v>
      </c>
      <c r="AC59" s="125">
        <v>30</v>
      </c>
      <c r="AD59" s="125">
        <v>60</v>
      </c>
      <c r="AE59" s="125">
        <v>85</v>
      </c>
      <c r="AF59" s="126">
        <v>100</v>
      </c>
      <c r="AG59" s="122"/>
    </row>
    <row r="60" spans="19:35" x14ac:dyDescent="0.35">
      <c r="W60" s="66">
        <f>BD43</f>
        <v>0</v>
      </c>
      <c r="X60" s="66">
        <v>0.9</v>
      </c>
      <c r="AB60" s="105" t="s">
        <v>311</v>
      </c>
      <c r="AC60" s="123">
        <v>20</v>
      </c>
      <c r="AD60" s="123">
        <v>50</v>
      </c>
      <c r="AE60" s="123">
        <v>80</v>
      </c>
      <c r="AF60" s="124">
        <v>95</v>
      </c>
      <c r="AG60" s="122"/>
    </row>
    <row r="61" spans="19:35" x14ac:dyDescent="0.35">
      <c r="AB61" s="105" t="s">
        <v>312</v>
      </c>
      <c r="AC61" s="123">
        <v>40</v>
      </c>
      <c r="AD61" s="123">
        <v>70</v>
      </c>
      <c r="AE61" s="123">
        <v>90</v>
      </c>
      <c r="AF61" s="124">
        <v>100</v>
      </c>
      <c r="AG61" s="122"/>
    </row>
    <row r="62" spans="19:35" x14ac:dyDescent="0.35">
      <c r="S62" s="87" t="s">
        <v>216</v>
      </c>
      <c r="T62" s="87"/>
      <c r="U62" s="87"/>
      <c r="V62" s="87"/>
      <c r="W62" s="75" t="s">
        <v>219</v>
      </c>
    </row>
    <row r="63" spans="19:35" x14ac:dyDescent="0.35">
      <c r="S63" s="11" cm="1">
        <f t="array" ref="S63:V63">MMULT(MMULT(T11:W11,AY15:BI18),BM37:BP47)</f>
        <v>8.6900703066935731E-2</v>
      </c>
      <c r="T63" s="11">
        <v>0.18362336642616611</v>
      </c>
      <c r="U63" s="11">
        <v>0.28294876961729293</v>
      </c>
      <c r="V63" s="11">
        <v>0.44652716088960526</v>
      </c>
      <c r="W63" s="76">
        <f>MAX(_xlfn.ANCHORARRAY(S63))</f>
        <v>0.44652716088960526</v>
      </c>
      <c r="AB63" s="77" t="s">
        <v>323</v>
      </c>
      <c r="AC63" s="77" t="s">
        <v>324</v>
      </c>
      <c r="AD63" s="77" t="s">
        <v>327</v>
      </c>
      <c r="AE63" s="77" t="s">
        <v>325</v>
      </c>
    </row>
    <row r="64" spans="19:35" x14ac:dyDescent="0.35">
      <c r="S64" s="77" t="s">
        <v>315</v>
      </c>
      <c r="T64" s="77" t="s">
        <v>316</v>
      </c>
      <c r="U64" s="77" t="s">
        <v>317</v>
      </c>
      <c r="V64" s="77" t="s">
        <v>318</v>
      </c>
      <c r="AB64" s="89" t="s">
        <v>302</v>
      </c>
      <c r="AC64" s="135">
        <v>99</v>
      </c>
      <c r="AD64" s="132">
        <f>SUMPRODUCT(AY15:AY18,$Z$4:$Z$7)</f>
        <v>2.6785714285714284E-2</v>
      </c>
      <c r="AE64" s="133" t="str">
        <f>INDEX($AC$50:$AF$50,1,MATCH(MIN(AF64:AI64),AF64:AI64,0))</f>
        <v>A4 - Максимальная защита</v>
      </c>
      <c r="AF64" s="132">
        <f>AD64*ABS($AC64-INDEX($AC$51:$AF$61,MATCH($AB64,$AB$51:$AB$61,0),1))/INDEX($AC$51:$AF$61,MATCH($AB64,$AB$51:$AB$61,0),1)</f>
        <v>0.10580357142857141</v>
      </c>
      <c r="AG64" s="132">
        <f>AD64*ABS($AC64-INDEX($AC$51:$AF$61,MATCH($AB64,$AB$51:$AB$61,0),2))/INDEX($AC$51:$AF$61,MATCH($AB64,$AB$51:$AB$61,0),2)</f>
        <v>2.6249999999999999E-2</v>
      </c>
      <c r="AH64" s="132">
        <f>AD64*ABS($AC64-INDEX($AC$51:$AF$61,MATCH($AB64,$AB$51:$AB$61,0),3))/INDEX($AC$51:$AF$61,MATCH($AB64,$AB$51:$AB$61,0),3)</f>
        <v>6.3616071428571428E-3</v>
      </c>
      <c r="AI64" s="132">
        <f>AD64*ABS($AC64-INDEX($AC$51:$AF$61,MATCH($AB64,$AB$51:$AB$61,0),4))/INDEX($AC$51:$AF$61,MATCH($AB64,$AB$51:$AB$61,0),4)</f>
        <v>1.1278195488721803E-3</v>
      </c>
    </row>
    <row r="65" spans="19:35" x14ac:dyDescent="0.35">
      <c r="AB65" s="107" t="s">
        <v>314</v>
      </c>
      <c r="AC65" s="135">
        <v>99</v>
      </c>
      <c r="AD65" s="132">
        <f>SUMPRODUCT(AZ15:AZ18,$Z$4:$Z$7)</f>
        <v>8.0357142857142863E-2</v>
      </c>
      <c r="AE65" s="133" t="str">
        <f t="shared" ref="AE65:AE74" si="81">INDEX($AC$50:$AF$50,1,MATCH(MIN(AF65:AI65),AF65:AI65,0))</f>
        <v>A4 - Максимальная защита</v>
      </c>
      <c r="AF65" s="132">
        <f t="shared" ref="AF65:AF74" si="82">AD65*ABS($AC65-INDEX($AC$51:$AF$61,MATCH($AB65,$AB$51:$AB$61,0),1))/INDEX($AC$51:$AF$61,MATCH($AB65,$AB$51:$AB$61,0),1)</f>
        <v>0.11852678571428572</v>
      </c>
      <c r="AG65" s="132">
        <f t="shared" ref="AG65:AG74" si="83">AD65*ABS($AC65-INDEX($AC$51:$AF$61,MATCH($AB65,$AB$51:$AB$61,0),2))/INDEX($AC$51:$AF$61,MATCH($AB65,$AB$51:$AB$61,0),2)</f>
        <v>4.2032967032967036E-2</v>
      </c>
      <c r="AH65" s="132">
        <f t="shared" ref="AH65:AH74" si="84">AD65*ABS($AC65-INDEX($AC$51:$AF$61,MATCH($AB65,$AB$51:$AB$61,0),3))/INDEX($AC$51:$AF$61,MATCH($AB65,$AB$51:$AB$61,0),3)</f>
        <v>1.3235294117647059E-2</v>
      </c>
      <c r="AI65" s="132">
        <f t="shared" ref="AI65:AI74" si="85">AD65*ABS($AC65-INDEX($AC$51:$AF$61,MATCH($AB65,$AB$51:$AB$61,0),4))/INDEX($AC$51:$AF$61,MATCH($AB65,$AB$51:$AB$61,0),4)</f>
        <v>3.3834586466165418E-3</v>
      </c>
    </row>
    <row r="66" spans="19:35" x14ac:dyDescent="0.35">
      <c r="S66" s="87" t="s">
        <v>221</v>
      </c>
      <c r="T66" s="78"/>
      <c r="U66" s="78"/>
      <c r="V66" s="78"/>
      <c r="AB66" s="102" t="s">
        <v>308</v>
      </c>
      <c r="AC66" s="135">
        <v>99</v>
      </c>
      <c r="AD66" s="132">
        <f>SUMPRODUCT(BA15:BA18,$Z$4:$Z$7)</f>
        <v>4.1208791208791208E-2</v>
      </c>
      <c r="AE66" s="133" t="str">
        <f t="shared" si="81"/>
        <v>A4 - Максимальная защита</v>
      </c>
      <c r="AF66" s="132">
        <f t="shared" si="82"/>
        <v>4.038461538461538E-2</v>
      </c>
      <c r="AG66" s="132">
        <f t="shared" si="83"/>
        <v>1.3186813186813187E-2</v>
      </c>
      <c r="AH66" s="132">
        <f t="shared" si="84"/>
        <v>4.120879120879121E-3</v>
      </c>
      <c r="AI66" s="132">
        <f t="shared" si="85"/>
        <v>4.1208791208791209E-4</v>
      </c>
    </row>
    <row r="67" spans="19:35" x14ac:dyDescent="0.35">
      <c r="S67" s="129" cm="1">
        <f t="array" ref="S67">S50+MMULT(T11:W11,U50:U53)+MMULT(MMULT(T11:W11,AY15:BI18),W50:W60)</f>
        <v>-1.5860328923216524E-17</v>
      </c>
      <c r="AB67" s="103" t="s">
        <v>304</v>
      </c>
      <c r="AC67" s="135">
        <v>99</v>
      </c>
      <c r="AD67" s="132">
        <f>SUMPRODUCT(BB15:BB18,$Z$4:$Z$7)</f>
        <v>0.28846153846153844</v>
      </c>
      <c r="AE67" s="133" t="str">
        <f t="shared" si="81"/>
        <v>A4 - Максимальная защита</v>
      </c>
      <c r="AF67" s="132">
        <f t="shared" si="82"/>
        <v>1.1394230769230769</v>
      </c>
      <c r="AG67" s="132">
        <f t="shared" si="83"/>
        <v>0.28269230769230769</v>
      </c>
      <c r="AH67" s="132">
        <f t="shared" si="84"/>
        <v>9.2307692307692299E-2</v>
      </c>
      <c r="AI67" s="132">
        <f t="shared" si="85"/>
        <v>1.2145748987854249E-2</v>
      </c>
    </row>
    <row r="68" spans="19:35" x14ac:dyDescent="0.35">
      <c r="S68" s="9"/>
      <c r="AB68" s="103" t="s">
        <v>305</v>
      </c>
      <c r="AC68" s="135">
        <v>99</v>
      </c>
      <c r="AD68" s="132">
        <f>SUMPRODUCT(BC15:BC18,$Z$4:$Z$7)</f>
        <v>0.20604395604395601</v>
      </c>
      <c r="AE68" s="133" t="str">
        <f t="shared" si="81"/>
        <v>A4 - Максимальная защита</v>
      </c>
      <c r="AF68" s="132">
        <f t="shared" si="82"/>
        <v>0.47390109890109877</v>
      </c>
      <c r="AG68" s="132">
        <f t="shared" si="83"/>
        <v>0.13392857142857142</v>
      </c>
      <c r="AH68" s="132">
        <f t="shared" si="84"/>
        <v>3.3936651583710405E-2</v>
      </c>
      <c r="AI68" s="132">
        <f t="shared" si="85"/>
        <v>8.6755349913244639E-3</v>
      </c>
    </row>
    <row r="69" spans="19:35" x14ac:dyDescent="0.35">
      <c r="S69" s="87" t="s">
        <v>222</v>
      </c>
      <c r="AB69" s="103" t="s">
        <v>306</v>
      </c>
      <c r="AC69" s="135">
        <v>99</v>
      </c>
      <c r="AD69" s="132">
        <f>SUMPRODUCT(BD15:BD18,$Z$4:$Z$7)</f>
        <v>3.5714285714285712E-2</v>
      </c>
      <c r="AE69" s="133" t="str">
        <f t="shared" si="81"/>
        <v>A4 - Максимальная защита</v>
      </c>
      <c r="AF69" s="132">
        <f t="shared" si="82"/>
        <v>5.2678571428571429E-2</v>
      </c>
      <c r="AG69" s="132">
        <f t="shared" si="83"/>
        <v>1.4795918367346938E-2</v>
      </c>
      <c r="AH69" s="132">
        <f t="shared" si="84"/>
        <v>3.5714285714285709E-3</v>
      </c>
      <c r="AI69" s="132">
        <f t="shared" si="85"/>
        <v>3.5714285714285714E-4</v>
      </c>
    </row>
    <row r="70" spans="19:35" x14ac:dyDescent="0.35">
      <c r="S70" s="66" cm="1">
        <f t="array" ref="S70">T50+MMULT(T11:W11,V50:V53)+MMULT(MMULT(T11:W11,AY15:BI18),X50:X60)</f>
        <v>2.5514285714285712</v>
      </c>
      <c r="AB70" s="107" t="s">
        <v>307</v>
      </c>
      <c r="AC70" s="135">
        <v>10</v>
      </c>
      <c r="AD70" s="132">
        <f>SUMPRODUCT(BE15:BE18,$Z$4:$Z$7)</f>
        <v>0.1785714285714286</v>
      </c>
      <c r="AE70" s="133" t="str">
        <f t="shared" si="81"/>
        <v>A4 - Максимальная защита</v>
      </c>
      <c r="AF70" s="132">
        <f t="shared" si="82"/>
        <v>0.17261904761904764</v>
      </c>
      <c r="AG70" s="132">
        <f t="shared" si="83"/>
        <v>0.16369047619047622</v>
      </c>
      <c r="AH70" s="132">
        <f t="shared" si="84"/>
        <v>0.14880952380952384</v>
      </c>
      <c r="AI70" s="132">
        <f t="shared" si="85"/>
        <v>8.9285714285714302E-2</v>
      </c>
    </row>
    <row r="71" spans="19:35" x14ac:dyDescent="0.35">
      <c r="AB71" s="104" t="s">
        <v>309</v>
      </c>
      <c r="AC71" s="135">
        <v>10</v>
      </c>
      <c r="AD71" s="132">
        <f>SUMPRODUCT(BF15:BF18,$Z$4:$Z$7)</f>
        <v>0.10714285714285716</v>
      </c>
      <c r="AE71" s="133" t="str">
        <f t="shared" si="81"/>
        <v>A4 - Максимальная защита</v>
      </c>
      <c r="AF71" s="132">
        <f t="shared" si="82"/>
        <v>0.10535714285714289</v>
      </c>
      <c r="AG71" s="132">
        <f t="shared" si="83"/>
        <v>0.10267857142857145</v>
      </c>
      <c r="AH71" s="132">
        <f t="shared" si="84"/>
        <v>9.5238095238095261E-2</v>
      </c>
      <c r="AI71" s="132">
        <f t="shared" si="85"/>
        <v>7.1428571428571438E-2</v>
      </c>
    </row>
    <row r="72" spans="19:35" x14ac:dyDescent="0.35">
      <c r="S72" s="88" t="s">
        <v>226</v>
      </c>
      <c r="AB72" s="103" t="s">
        <v>310</v>
      </c>
      <c r="AC72" s="135">
        <v>99</v>
      </c>
      <c r="AD72" s="132">
        <f>SUMPRODUCT(BG15:BG18,$Z$4:$Z$7)</f>
        <v>3.968253968253968E-3</v>
      </c>
      <c r="AE72" s="133" t="str">
        <f t="shared" si="81"/>
        <v>A4 - Максимальная защита</v>
      </c>
      <c r="AF72" s="132">
        <f t="shared" si="82"/>
        <v>9.1269841269841258E-3</v>
      </c>
      <c r="AG72" s="132">
        <f t="shared" si="83"/>
        <v>2.5793650793650793E-3</v>
      </c>
      <c r="AH72" s="132">
        <f t="shared" si="84"/>
        <v>6.5359477124183002E-4</v>
      </c>
      <c r="AI72" s="132">
        <f t="shared" si="85"/>
        <v>3.9682539682539683E-5</v>
      </c>
    </row>
    <row r="73" spans="19:35" x14ac:dyDescent="0.35">
      <c r="S73" s="84">
        <f>S67/S70</f>
        <v>-6.2162543372069247E-18</v>
      </c>
      <c r="AB73" s="105" t="s">
        <v>311</v>
      </c>
      <c r="AC73" s="135">
        <v>99</v>
      </c>
      <c r="AD73" s="132">
        <f>SUMPRODUCT(BH15:BH18,$Z$4:$Z$7)</f>
        <v>1.1904761904761906E-2</v>
      </c>
      <c r="AE73" s="133" t="str">
        <f t="shared" si="81"/>
        <v>A4 - Максимальная защита</v>
      </c>
      <c r="AF73" s="132">
        <f t="shared" si="82"/>
        <v>4.702380952380953E-2</v>
      </c>
      <c r="AG73" s="132">
        <f t="shared" si="83"/>
        <v>1.1666666666666667E-2</v>
      </c>
      <c r="AH73" s="132">
        <f t="shared" si="84"/>
        <v>2.8273809523809527E-3</v>
      </c>
      <c r="AI73" s="132">
        <f t="shared" si="85"/>
        <v>5.0125313283208019E-4</v>
      </c>
    </row>
    <row r="74" spans="19:35" x14ac:dyDescent="0.35">
      <c r="AB74" s="105" t="s">
        <v>312</v>
      </c>
      <c r="AC74" s="135">
        <v>99</v>
      </c>
      <c r="AD74" s="132">
        <f>SUMPRODUCT(BI15:BI18,$Z$4:$Z$7)</f>
        <v>1.984126984126984E-2</v>
      </c>
      <c r="AE74" s="133" t="str">
        <f t="shared" si="81"/>
        <v>A4 - Максимальная защита</v>
      </c>
      <c r="AF74" s="132">
        <f t="shared" si="82"/>
        <v>2.9265873015873013E-2</v>
      </c>
      <c r="AG74" s="132">
        <f t="shared" si="83"/>
        <v>8.2199546485260764E-3</v>
      </c>
      <c r="AH74" s="132">
        <f t="shared" si="84"/>
        <v>1.984126984126984E-3</v>
      </c>
      <c r="AI74" s="132">
        <f t="shared" si="85"/>
        <v>1.9841269841269841E-4</v>
      </c>
    </row>
    <row r="75" spans="19:35" ht="29" x14ac:dyDescent="0.35">
      <c r="S75" s="85" t="s">
        <v>227</v>
      </c>
      <c r="AC75" s="130" t="s">
        <v>328</v>
      </c>
      <c r="AD75" s="132">
        <f>SUM(AD64:AD74)</f>
        <v>1</v>
      </c>
      <c r="AF75" s="134">
        <f>SUM(AF64:AF74)</f>
        <v>2.2941105769230767</v>
      </c>
      <c r="AG75" s="134">
        <f t="shared" ref="AG75:AI75" si="86">SUM(AG64:AG74)</f>
        <v>0.80172161172161183</v>
      </c>
      <c r="AH75" s="134">
        <f t="shared" si="86"/>
        <v>0.40304627459958337</v>
      </c>
      <c r="AI75" s="134">
        <f t="shared" si="86"/>
        <v>0.18755542702911127</v>
      </c>
    </row>
    <row r="76" spans="19:35" x14ac:dyDescent="0.35">
      <c r="AB76" s="131" t="s">
        <v>326</v>
      </c>
      <c r="AC76" s="12" t="str" cm="1">
        <f t="array" ref="AC76">INDEX({"A1 - Минимальный уровень","A2 - Базовый уровень","A3 - Повышенный уровень","A4 - Максимальная защита"},MATCH(MIN(AF75:AI75),AF75:AI75,0))</f>
        <v>A4 - Максимальная защита</v>
      </c>
    </row>
    <row r="77" spans="19:35" ht="101.5" x14ac:dyDescent="0.35">
      <c r="S77" s="85" t="s">
        <v>329</v>
      </c>
    </row>
  </sheetData>
  <mergeCells count="19">
    <mergeCell ref="AB24:AI24"/>
    <mergeCell ref="AK24:AR24"/>
    <mergeCell ref="AT24:BA24"/>
    <mergeCell ref="BL24:BS24"/>
    <mergeCell ref="BC35:BJ35"/>
    <mergeCell ref="AB49:AF49"/>
    <mergeCell ref="BL35:BQ35"/>
    <mergeCell ref="S2:Y2"/>
    <mergeCell ref="S35:Z35"/>
    <mergeCell ref="AB35:AI35"/>
    <mergeCell ref="AK35:AR35"/>
    <mergeCell ref="AT35:BA35"/>
    <mergeCell ref="S13:X13"/>
    <mergeCell ref="Z13:AF13"/>
    <mergeCell ref="AP13:AV13"/>
    <mergeCell ref="AH13:AN13"/>
    <mergeCell ref="AX13:BJ13"/>
    <mergeCell ref="BC24:BJ24"/>
    <mergeCell ref="S24:Z24"/>
  </mergeCells>
  <conditionalFormatting sqref="S63:V63">
    <cfRule type="cellIs" dxfId="3" priority="3" operator="equal">
      <formula>$W$63</formula>
    </cfRule>
  </conditionalFormatting>
  <conditionalFormatting sqref="AY15:BI18">
    <cfRule type="cellIs" dxfId="2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C5456-B5DD-4680-9EED-E0F430F3EE7E}">
  <dimension ref="A2:BD75"/>
  <sheetViews>
    <sheetView topLeftCell="A15" zoomScale="70" zoomScaleNormal="70" workbookViewId="0">
      <selection activeCell="O4" sqref="O4"/>
    </sheetView>
  </sheetViews>
  <sheetFormatPr defaultRowHeight="14.5" x14ac:dyDescent="0.35"/>
  <cols>
    <col min="14" max="14" width="43" bestFit="1" customWidth="1"/>
    <col min="15" max="15" width="21.90625" bestFit="1" customWidth="1"/>
    <col min="16" max="16" width="20.08984375" bestFit="1" customWidth="1"/>
    <col min="17" max="17" width="24.54296875" bestFit="1" customWidth="1"/>
    <col min="18" max="18" width="22.36328125" bestFit="1" customWidth="1"/>
    <col min="19" max="19" width="14.90625" bestFit="1" customWidth="1"/>
    <col min="20" max="20" width="12.453125" customWidth="1"/>
    <col min="21" max="21" width="13.36328125" bestFit="1" customWidth="1"/>
    <col min="22" max="22" width="28.81640625" bestFit="1" customWidth="1"/>
    <col min="23" max="23" width="30.1796875" bestFit="1" customWidth="1"/>
    <col min="24" max="24" width="21.54296875" bestFit="1" customWidth="1"/>
    <col min="25" max="25" width="17.81640625" bestFit="1" customWidth="1"/>
    <col min="26" max="26" width="20.1796875" bestFit="1" customWidth="1"/>
    <col min="27" max="27" width="21.6328125" bestFit="1" customWidth="1"/>
    <col min="28" max="29" width="12.453125" bestFit="1" customWidth="1"/>
    <col min="30" max="30" width="8.54296875" bestFit="1" customWidth="1"/>
    <col min="31" max="31" width="28.54296875" bestFit="1" customWidth="1"/>
    <col min="32" max="33" width="20.81640625" bestFit="1" customWidth="1"/>
    <col min="34" max="34" width="28.54296875" bestFit="1" customWidth="1"/>
    <col min="35" max="35" width="18.6328125" bestFit="1" customWidth="1"/>
    <col min="36" max="36" width="20.54296875" bestFit="1" customWidth="1"/>
    <col min="37" max="37" width="12.453125" customWidth="1"/>
    <col min="38" max="38" width="12.453125" bestFit="1" customWidth="1"/>
    <col min="39" max="39" width="24.453125" bestFit="1" customWidth="1"/>
    <col min="40" max="40" width="13.1796875" bestFit="1" customWidth="1"/>
    <col min="41" max="41" width="20.81640625" bestFit="1" customWidth="1"/>
    <col min="42" max="42" width="21.08984375" bestFit="1" customWidth="1"/>
    <col min="43" max="43" width="17.81640625" bestFit="1" customWidth="1"/>
    <col min="44" max="44" width="20.1796875" bestFit="1" customWidth="1"/>
    <col min="45" max="45" width="21.6328125" bestFit="1" customWidth="1"/>
    <col min="46" max="46" width="6" bestFit="1" customWidth="1"/>
    <col min="47" max="47" width="21.453125" bestFit="1" customWidth="1"/>
    <col min="48" max="48" width="25.81640625" bestFit="1" customWidth="1"/>
    <col min="49" max="49" width="29.453125" bestFit="1" customWidth="1"/>
    <col min="50" max="50" width="21" bestFit="1" customWidth="1"/>
    <col min="51" max="51" width="25.81640625" customWidth="1"/>
    <col min="52" max="52" width="22.90625" customWidth="1"/>
    <col min="53" max="53" width="20.1796875" bestFit="1" customWidth="1"/>
    <col min="54" max="54" width="21.6328125" bestFit="1" customWidth="1"/>
    <col min="55" max="55" width="13.08984375" bestFit="1" customWidth="1"/>
  </cols>
  <sheetData>
    <row r="2" spans="1:56" x14ac:dyDescent="0.35">
      <c r="N2" s="176" t="s">
        <v>236</v>
      </c>
      <c r="O2" s="143"/>
      <c r="P2" s="143"/>
      <c r="Q2" s="143"/>
      <c r="R2" s="143"/>
      <c r="S2" s="143"/>
      <c r="T2" s="144"/>
    </row>
    <row r="3" spans="1:56" ht="29" x14ac:dyDescent="0.35">
      <c r="N3" s="51" t="s">
        <v>183</v>
      </c>
      <c r="O3" s="89" t="s">
        <v>232</v>
      </c>
      <c r="P3" s="90" t="s">
        <v>233</v>
      </c>
      <c r="Q3" s="89" t="s">
        <v>234</v>
      </c>
      <c r="R3" s="89" t="s">
        <v>235</v>
      </c>
      <c r="S3" s="54" t="s">
        <v>187</v>
      </c>
      <c r="T3" s="55" t="s">
        <v>188</v>
      </c>
      <c r="U3" s="55" t="s">
        <v>189</v>
      </c>
    </row>
    <row r="4" spans="1:56" x14ac:dyDescent="0.35">
      <c r="N4" s="89" t="s">
        <v>232</v>
      </c>
      <c r="O4" s="56">
        <v>1</v>
      </c>
      <c r="P4" s="56">
        <f>1/5</f>
        <v>0.2</v>
      </c>
      <c r="Q4" s="56">
        <f>1/3</f>
        <v>0.33333333333333331</v>
      </c>
      <c r="R4" s="56">
        <f>3</f>
        <v>3</v>
      </c>
      <c r="S4" s="57">
        <f>SUM(O4:R4)</f>
        <v>4.5333333333333332</v>
      </c>
      <c r="T4" s="55">
        <f>GEOMEAN(O4:R4)</f>
        <v>0.66874030497642201</v>
      </c>
      <c r="U4" s="55">
        <f>T4/$T$8</f>
        <v>0.11927320717027597</v>
      </c>
      <c r="Y4" s="9"/>
    </row>
    <row r="5" spans="1:56" x14ac:dyDescent="0.35">
      <c r="N5" s="90" t="s">
        <v>233</v>
      </c>
      <c r="O5" s="11">
        <f>1/P4</f>
        <v>5</v>
      </c>
      <c r="P5" s="11">
        <v>1</v>
      </c>
      <c r="Q5" s="11">
        <v>7</v>
      </c>
      <c r="R5" s="11">
        <v>5</v>
      </c>
      <c r="S5" s="57">
        <f t="shared" ref="S5:S7" si="0">SUM(O5:R5)</f>
        <v>18</v>
      </c>
      <c r="T5" s="55">
        <f t="shared" ref="T5:T7" si="1">GEOMEAN(O5:R5)</f>
        <v>3.6371357625641298</v>
      </c>
      <c r="U5" s="55">
        <f t="shared" ref="U5:U7" si="2">T5/$T$8</f>
        <v>0.64870151251019059</v>
      </c>
      <c r="V5" s="9"/>
      <c r="W5" s="9"/>
      <c r="X5" s="9"/>
    </row>
    <row r="6" spans="1:56" x14ac:dyDescent="0.35">
      <c r="N6" s="89" t="s">
        <v>234</v>
      </c>
      <c r="O6" s="11">
        <f>1/Q4</f>
        <v>3</v>
      </c>
      <c r="P6" s="11">
        <f>1/Q5</f>
        <v>0.14285714285714285</v>
      </c>
      <c r="Q6" s="11">
        <v>1</v>
      </c>
      <c r="R6" s="11">
        <f>1/5</f>
        <v>0.2</v>
      </c>
      <c r="S6" s="57">
        <f t="shared" si="0"/>
        <v>4.3428571428571425</v>
      </c>
      <c r="T6" s="55">
        <f t="shared" si="1"/>
        <v>0.54108226905393964</v>
      </c>
      <c r="U6" s="55">
        <f t="shared" si="2"/>
        <v>9.6504752431975704E-2</v>
      </c>
    </row>
    <row r="7" spans="1:56" x14ac:dyDescent="0.35">
      <c r="N7" s="89" t="s">
        <v>235</v>
      </c>
      <c r="O7" s="11">
        <f>1/R4</f>
        <v>0.33333333333333331</v>
      </c>
      <c r="P7" s="11">
        <f>1/R5</f>
        <v>0.2</v>
      </c>
      <c r="Q7" s="11">
        <f>1/R6</f>
        <v>5</v>
      </c>
      <c r="R7" s="11">
        <v>1</v>
      </c>
      <c r="S7" s="57">
        <f t="shared" si="0"/>
        <v>6.5333333333333332</v>
      </c>
      <c r="T7" s="55">
        <f t="shared" si="1"/>
        <v>0.75983568565159254</v>
      </c>
      <c r="U7" s="55">
        <f t="shared" si="2"/>
        <v>0.13552052788755775</v>
      </c>
    </row>
    <row r="8" spans="1:56" x14ac:dyDescent="0.35">
      <c r="N8" s="54" t="s">
        <v>187</v>
      </c>
      <c r="O8" s="57">
        <f>SUM(O4:O7)</f>
        <v>9.3333333333333339</v>
      </c>
      <c r="P8" s="57">
        <f t="shared" ref="P8:R8" si="3">SUM(P4:P7)</f>
        <v>1.5428571428571427</v>
      </c>
      <c r="Q8" s="57">
        <f t="shared" si="3"/>
        <v>13.333333333333332</v>
      </c>
      <c r="R8" s="57">
        <f t="shared" si="3"/>
        <v>9.1999999999999993</v>
      </c>
      <c r="S8" s="54" t="s">
        <v>193</v>
      </c>
      <c r="T8" s="55">
        <f>SUM(T4:T7)</f>
        <v>5.6067940222460839</v>
      </c>
      <c r="U8" s="9"/>
    </row>
    <row r="9" spans="1:56" x14ac:dyDescent="0.35">
      <c r="N9" s="61" t="s">
        <v>194</v>
      </c>
      <c r="O9" s="11">
        <f>O8*U4+P8*U5+Q8*U6+R8*U7</f>
        <v>4.6475892514063624</v>
      </c>
      <c r="P9" s="62" t="s">
        <v>195</v>
      </c>
      <c r="Q9" s="11">
        <v>4</v>
      </c>
    </row>
    <row r="10" spans="1:56" x14ac:dyDescent="0.35">
      <c r="N10" s="63" t="s">
        <v>196</v>
      </c>
      <c r="O10" s="11">
        <f>(O9-Q9)/(Q9-1)</f>
        <v>0.2158630838021208</v>
      </c>
      <c r="P10" s="63" t="s">
        <v>197</v>
      </c>
      <c r="Q10" s="11">
        <f>O10/0.58</f>
        <v>0.37217773069331173</v>
      </c>
    </row>
    <row r="11" spans="1:56" x14ac:dyDescent="0.35">
      <c r="N11" s="70" t="s">
        <v>218</v>
      </c>
      <c r="O11" s="69">
        <f>U4</f>
        <v>0.11927320717027597</v>
      </c>
      <c r="P11" s="71">
        <f>U5</f>
        <v>0.64870151251019059</v>
      </c>
      <c r="Q11" s="71">
        <f>U6</f>
        <v>9.6504752431975704E-2</v>
      </c>
      <c r="R11" s="71">
        <f>U7</f>
        <v>0.13552052788755775</v>
      </c>
    </row>
    <row r="13" spans="1:56" x14ac:dyDescent="0.35">
      <c r="A13" t="s">
        <v>217</v>
      </c>
      <c r="N13" s="176" t="s">
        <v>241</v>
      </c>
      <c r="O13" s="143"/>
      <c r="P13" s="143"/>
      <c r="Q13" s="143"/>
      <c r="R13" s="143"/>
      <c r="S13" s="143"/>
      <c r="T13" s="143"/>
      <c r="U13" s="98"/>
      <c r="V13" s="148" t="s">
        <v>240</v>
      </c>
      <c r="W13" s="137"/>
      <c r="X13" s="137"/>
      <c r="Y13" s="137"/>
      <c r="Z13" s="137"/>
      <c r="AA13" s="137"/>
      <c r="AB13" s="137"/>
      <c r="AC13" s="138"/>
      <c r="AE13" s="177" t="s">
        <v>246</v>
      </c>
      <c r="AF13" s="177"/>
      <c r="AG13" s="177"/>
      <c r="AH13" s="177"/>
      <c r="AI13" s="177"/>
      <c r="AJ13" s="177"/>
      <c r="AK13" s="177"/>
      <c r="AM13" s="177" t="s">
        <v>249</v>
      </c>
      <c r="AN13" s="177"/>
      <c r="AO13" s="177"/>
      <c r="AP13" s="177"/>
      <c r="AQ13" s="177"/>
      <c r="AR13" s="177"/>
      <c r="AS13" s="177"/>
      <c r="AU13" s="153" t="s">
        <v>214</v>
      </c>
      <c r="AV13" s="153"/>
      <c r="AW13" s="153"/>
      <c r="AX13" s="153"/>
      <c r="AY13" s="153"/>
    </row>
    <row r="14" spans="1:56" ht="43.5" x14ac:dyDescent="0.35">
      <c r="N14" s="51" t="s">
        <v>183</v>
      </c>
      <c r="O14" s="89" t="s">
        <v>237</v>
      </c>
      <c r="P14" s="90" t="s">
        <v>238</v>
      </c>
      <c r="Q14" s="101" t="s">
        <v>239</v>
      </c>
      <c r="R14" s="54" t="s">
        <v>187</v>
      </c>
      <c r="S14" s="55" t="s">
        <v>188</v>
      </c>
      <c r="T14" s="97" t="s">
        <v>189</v>
      </c>
      <c r="U14" s="99"/>
      <c r="V14" s="11" t="s">
        <v>183</v>
      </c>
      <c r="W14" s="103" t="s">
        <v>244</v>
      </c>
      <c r="X14" s="103" t="s">
        <v>242</v>
      </c>
      <c r="Y14" s="103" t="s">
        <v>245</v>
      </c>
      <c r="Z14" s="103" t="s">
        <v>243</v>
      </c>
      <c r="AA14" s="54" t="s">
        <v>187</v>
      </c>
      <c r="AB14" s="54" t="s">
        <v>188</v>
      </c>
      <c r="AC14" s="54" t="s">
        <v>189</v>
      </c>
      <c r="AE14" s="51" t="s">
        <v>183</v>
      </c>
      <c r="AF14" s="103" t="s">
        <v>243</v>
      </c>
      <c r="AG14" s="90" t="s">
        <v>247</v>
      </c>
      <c r="AH14" s="104" t="s">
        <v>248</v>
      </c>
      <c r="AI14" s="54" t="s">
        <v>187</v>
      </c>
      <c r="AJ14" s="55" t="s">
        <v>188</v>
      </c>
      <c r="AK14" s="55" t="s">
        <v>189</v>
      </c>
      <c r="AM14" s="51" t="s">
        <v>183</v>
      </c>
      <c r="AN14" s="103" t="s">
        <v>245</v>
      </c>
      <c r="AO14" s="105" t="s">
        <v>248</v>
      </c>
      <c r="AP14" s="105" t="s">
        <v>250</v>
      </c>
      <c r="AQ14" s="54" t="s">
        <v>187</v>
      </c>
      <c r="AR14" s="55" t="s">
        <v>188</v>
      </c>
      <c r="AS14" s="55" t="s">
        <v>189</v>
      </c>
      <c r="AU14" s="11" t="s">
        <v>183</v>
      </c>
      <c r="AV14" s="89" t="s">
        <v>237</v>
      </c>
      <c r="AW14" s="90" t="s">
        <v>238</v>
      </c>
      <c r="AX14" s="103" t="s">
        <v>242</v>
      </c>
      <c r="AY14" s="103" t="s">
        <v>245</v>
      </c>
      <c r="AZ14" s="103" t="s">
        <v>243</v>
      </c>
      <c r="BA14" s="90" t="s">
        <v>247</v>
      </c>
      <c r="BB14" s="105" t="s">
        <v>248</v>
      </c>
      <c r="BC14" s="105" t="s">
        <v>250</v>
      </c>
      <c r="BD14" s="64" t="s">
        <v>205</v>
      </c>
    </row>
    <row r="15" spans="1:56" ht="29" x14ac:dyDescent="0.35">
      <c r="N15" s="89" t="s">
        <v>237</v>
      </c>
      <c r="O15" s="56">
        <f>1</f>
        <v>1</v>
      </c>
      <c r="P15" s="56">
        <f>1/3</f>
        <v>0.33333333333333331</v>
      </c>
      <c r="Q15" s="56">
        <f>3</f>
        <v>3</v>
      </c>
      <c r="R15" s="57">
        <f>SUM(O15:Q15)</f>
        <v>4.333333333333333</v>
      </c>
      <c r="S15" s="55">
        <f>GEOMEAN(O15:Q15)</f>
        <v>1</v>
      </c>
      <c r="T15" s="97">
        <f>S15/$S$18</f>
        <v>0.23634070224316522</v>
      </c>
      <c r="U15" s="100"/>
      <c r="V15" s="102" t="s">
        <v>244</v>
      </c>
      <c r="W15" s="66">
        <v>1</v>
      </c>
      <c r="X15" s="66">
        <f>1/7</f>
        <v>0.14285714285714285</v>
      </c>
      <c r="Y15" s="66">
        <f>1/5</f>
        <v>0.2</v>
      </c>
      <c r="Z15" s="66">
        <f>1/3</f>
        <v>0.33333333333333331</v>
      </c>
      <c r="AA15" s="57">
        <f>SUM(W15:Z15)</f>
        <v>1.676190476190476</v>
      </c>
      <c r="AB15" s="55">
        <f t="shared" ref="AB15:AB18" si="4">GEOMEAN(W15:Z15)</f>
        <v>0.31239399369202558</v>
      </c>
      <c r="AC15" s="55">
        <f>AB15/$AB$19</f>
        <v>6.0140892679880008E-2</v>
      </c>
      <c r="AE15" s="103" t="s">
        <v>243</v>
      </c>
      <c r="AF15" s="56">
        <f>1</f>
        <v>1</v>
      </c>
      <c r="AG15" s="56">
        <f>1/5</f>
        <v>0.2</v>
      </c>
      <c r="AH15" s="56">
        <f>1/3</f>
        <v>0.33333333333333331</v>
      </c>
      <c r="AI15" s="57">
        <f>SUM(AF15:AH15)</f>
        <v>1.5333333333333332</v>
      </c>
      <c r="AJ15" s="55">
        <f>GEOMEAN(AF15:AH15)</f>
        <v>0.40548013303822666</v>
      </c>
      <c r="AK15" s="55">
        <f>AJ15/$AJ$18</f>
        <v>0.10472943388074787</v>
      </c>
      <c r="AM15" s="103" t="s">
        <v>245</v>
      </c>
      <c r="AN15" s="56">
        <f>1</f>
        <v>1</v>
      </c>
      <c r="AO15" s="56">
        <f>1/3</f>
        <v>0.33333333333333331</v>
      </c>
      <c r="AP15" s="56">
        <f>1/5</f>
        <v>0.2</v>
      </c>
      <c r="AQ15" s="57">
        <f>SUM(AN15:AP15)</f>
        <v>1.5333333333333332</v>
      </c>
      <c r="AR15" s="55">
        <f>GEOMEAN(AN15:AP15)</f>
        <v>0.40548013303822666</v>
      </c>
      <c r="AS15" s="55">
        <f>AR15/$AR$18</f>
        <v>0.10945228951551982</v>
      </c>
      <c r="AU15" s="89" t="s">
        <v>232</v>
      </c>
      <c r="AV15" s="66">
        <f>T15</f>
        <v>0.23634070224316522</v>
      </c>
      <c r="AW15" s="66">
        <f>T16</f>
        <v>0.68172455251271236</v>
      </c>
      <c r="AX15" s="66">
        <v>0</v>
      </c>
      <c r="AY15" s="66">
        <v>0</v>
      </c>
      <c r="AZ15" s="66">
        <v>0</v>
      </c>
      <c r="BA15" s="66">
        <v>0</v>
      </c>
      <c r="BB15" s="66">
        <v>0</v>
      </c>
      <c r="BC15" s="66">
        <f>T17</f>
        <v>8.1934745244122476E-2</v>
      </c>
      <c r="BD15" s="67">
        <f>SUM(AV15:BC15)</f>
        <v>1</v>
      </c>
    </row>
    <row r="16" spans="1:56" ht="29" x14ac:dyDescent="0.35">
      <c r="N16" s="90" t="s">
        <v>238</v>
      </c>
      <c r="O16" s="56">
        <f>1/P15</f>
        <v>3</v>
      </c>
      <c r="P16" s="56">
        <v>1</v>
      </c>
      <c r="Q16" s="56">
        <v>8</v>
      </c>
      <c r="R16" s="57">
        <f>SUM(O16:Q16)</f>
        <v>12</v>
      </c>
      <c r="S16" s="55">
        <f t="shared" ref="S16:S17" si="5">GEOMEAN(O16:Q16)</f>
        <v>2.8844991406148166</v>
      </c>
      <c r="T16" s="97">
        <f t="shared" ref="T16:T17" si="6">S16/$S$18</f>
        <v>0.68172455251271236</v>
      </c>
      <c r="U16" s="100"/>
      <c r="V16" s="102" t="s">
        <v>242</v>
      </c>
      <c r="W16" s="11">
        <f>1/X15</f>
        <v>7</v>
      </c>
      <c r="X16" s="11">
        <v>1</v>
      </c>
      <c r="Y16" s="11">
        <v>2</v>
      </c>
      <c r="Z16" s="11">
        <v>3</v>
      </c>
      <c r="AA16" s="57">
        <f>SUM(W16:Z16)</f>
        <v>13</v>
      </c>
      <c r="AB16" s="55">
        <f t="shared" si="4"/>
        <v>2.5457298950218306</v>
      </c>
      <c r="AC16" s="55">
        <f>AB16/$AB$19</f>
        <v>0.49009414873515966</v>
      </c>
      <c r="AE16" s="90" t="s">
        <v>247</v>
      </c>
      <c r="AF16" s="56">
        <f>1/AG15</f>
        <v>5</v>
      </c>
      <c r="AG16" s="56">
        <v>1</v>
      </c>
      <c r="AH16" s="56">
        <f>3</f>
        <v>3</v>
      </c>
      <c r="AI16" s="57">
        <f>SUM(AF16:AH16)</f>
        <v>9</v>
      </c>
      <c r="AJ16" s="55">
        <f t="shared" ref="AJ16:AJ17" si="7">GEOMEAN(AF16:AH16)</f>
        <v>2.4662120743304699</v>
      </c>
      <c r="AK16" s="55">
        <f>AJ16/$AJ$18</f>
        <v>0.63698557174475712</v>
      </c>
      <c r="AM16" s="105" t="s">
        <v>248</v>
      </c>
      <c r="AN16" s="56">
        <f>1/AO15</f>
        <v>3</v>
      </c>
      <c r="AO16" s="56">
        <v>1</v>
      </c>
      <c r="AP16" s="56">
        <f>1/2</f>
        <v>0.5</v>
      </c>
      <c r="AQ16" s="57">
        <f>SUM(AN16:AP16)</f>
        <v>4.5</v>
      </c>
      <c r="AR16" s="55">
        <f t="shared" ref="AR16:AR17" si="8">GEOMEAN(AN16:AP16)</f>
        <v>1.1447142425533319</v>
      </c>
      <c r="AS16" s="55">
        <f t="shared" ref="AS16:AS17" si="9">AR16/$AR$18</f>
        <v>0.30899564363286419</v>
      </c>
      <c r="AU16" s="90" t="s">
        <v>233</v>
      </c>
      <c r="AV16" s="66">
        <f>AC15</f>
        <v>6.0140892679880008E-2</v>
      </c>
      <c r="AW16" s="66">
        <v>0</v>
      </c>
      <c r="AX16" s="66">
        <f>AC16</f>
        <v>0.49009414873515966</v>
      </c>
      <c r="AY16" s="66">
        <f>AC17</f>
        <v>0.28787880812802724</v>
      </c>
      <c r="AZ16" s="66">
        <f>AC18</f>
        <v>0.16188615045693308</v>
      </c>
      <c r="BA16" s="66">
        <v>0</v>
      </c>
      <c r="BB16" s="66">
        <v>0</v>
      </c>
      <c r="BC16" s="66">
        <v>0</v>
      </c>
      <c r="BD16" s="67">
        <f t="shared" ref="BD16:BD18" si="10">SUM(AV16:BC16)</f>
        <v>1</v>
      </c>
    </row>
    <row r="17" spans="14:56" ht="29" x14ac:dyDescent="0.35">
      <c r="N17" s="101" t="s">
        <v>239</v>
      </c>
      <c r="O17" s="59">
        <f>1/Q15</f>
        <v>0.33333333333333331</v>
      </c>
      <c r="P17" s="56">
        <f>1/Q16</f>
        <v>0.125</v>
      </c>
      <c r="Q17" s="56">
        <v>1</v>
      </c>
      <c r="R17" s="57">
        <f>SUM(O17:Q17)</f>
        <v>1.4583333333333333</v>
      </c>
      <c r="S17" s="55">
        <f t="shared" si="5"/>
        <v>0.34668063717531733</v>
      </c>
      <c r="T17" s="97">
        <f t="shared" si="6"/>
        <v>8.1934745244122476E-2</v>
      </c>
      <c r="U17" s="100"/>
      <c r="V17" s="103" t="s">
        <v>245</v>
      </c>
      <c r="W17" s="11">
        <f>1/Y15</f>
        <v>5</v>
      </c>
      <c r="X17" s="11">
        <f>1/Y16</f>
        <v>0.5</v>
      </c>
      <c r="Y17" s="11">
        <v>1</v>
      </c>
      <c r="Z17" s="11">
        <v>2</v>
      </c>
      <c r="AA17" s="57">
        <f>SUM(W17:Z17)</f>
        <v>8.5</v>
      </c>
      <c r="AB17" s="55">
        <f t="shared" si="4"/>
        <v>1.4953487812212205</v>
      </c>
      <c r="AC17" s="55">
        <f>AB17/$AB$19</f>
        <v>0.28787880812802724</v>
      </c>
      <c r="AE17" s="104" t="s">
        <v>248</v>
      </c>
      <c r="AF17" s="59">
        <f>1/AH15</f>
        <v>3</v>
      </c>
      <c r="AG17" s="56">
        <f>1/AH16</f>
        <v>0.33333333333333331</v>
      </c>
      <c r="AH17" s="56">
        <v>1</v>
      </c>
      <c r="AI17" s="57">
        <f>SUM(AF17:AH17)</f>
        <v>4.3333333333333339</v>
      </c>
      <c r="AJ17" s="55">
        <f t="shared" si="7"/>
        <v>1</v>
      </c>
      <c r="AK17" s="55">
        <f>AJ17/$AJ$18</f>
        <v>0.25828499437449504</v>
      </c>
      <c r="AM17" s="105" t="s">
        <v>250</v>
      </c>
      <c r="AN17" s="59">
        <f>1/AP15</f>
        <v>5</v>
      </c>
      <c r="AO17" s="56">
        <f>1/AP16</f>
        <v>2</v>
      </c>
      <c r="AP17" s="56">
        <v>1</v>
      </c>
      <c r="AQ17" s="57">
        <f>SUM(AN17:AP17)</f>
        <v>8</v>
      </c>
      <c r="AR17" s="55">
        <f t="shared" si="8"/>
        <v>2.1544346900318838</v>
      </c>
      <c r="AS17" s="55">
        <f t="shared" si="9"/>
        <v>0.58155206685161598</v>
      </c>
      <c r="AU17" s="89" t="s">
        <v>234</v>
      </c>
      <c r="AV17" s="66">
        <v>0</v>
      </c>
      <c r="AW17" s="66">
        <v>0</v>
      </c>
      <c r="AX17" s="66">
        <v>0</v>
      </c>
      <c r="AY17" s="66">
        <v>0</v>
      </c>
      <c r="AZ17" s="66">
        <f>AK15</f>
        <v>0.10472943388074787</v>
      </c>
      <c r="BA17" s="66">
        <f>AK16</f>
        <v>0.63698557174475712</v>
      </c>
      <c r="BB17" s="66">
        <f>AK17</f>
        <v>0.25828499437449504</v>
      </c>
      <c r="BC17" s="66">
        <v>0</v>
      </c>
      <c r="BD17" s="67">
        <f t="shared" si="10"/>
        <v>1</v>
      </c>
    </row>
    <row r="18" spans="14:56" ht="29" x14ac:dyDescent="0.35">
      <c r="N18" s="54" t="s">
        <v>187</v>
      </c>
      <c r="O18" s="57">
        <f>SUM(O15:O17)</f>
        <v>4.333333333333333</v>
      </c>
      <c r="P18" s="60">
        <f>SUM(P15:P17)</f>
        <v>1.4583333333333333</v>
      </c>
      <c r="Q18" s="57">
        <f t="shared" ref="Q18" si="11">SUM(Q15:Q17)</f>
        <v>12</v>
      </c>
      <c r="R18" s="54" t="s">
        <v>193</v>
      </c>
      <c r="S18" s="55">
        <f>SUM(S15:S17)</f>
        <v>4.2311797777901337</v>
      </c>
      <c r="T18" s="9"/>
      <c r="U18" s="9"/>
      <c r="V18" s="103" t="s">
        <v>243</v>
      </c>
      <c r="W18" s="11">
        <f>1/Z15</f>
        <v>3</v>
      </c>
      <c r="X18" s="11">
        <f>1/Z16</f>
        <v>0.33333333333333331</v>
      </c>
      <c r="Y18" s="11">
        <f>1/Z17</f>
        <v>0.5</v>
      </c>
      <c r="Z18" s="11">
        <v>1</v>
      </c>
      <c r="AA18" s="57">
        <f>SUM(W18:Z18)</f>
        <v>4.8333333333333339</v>
      </c>
      <c r="AB18" s="55">
        <f t="shared" si="4"/>
        <v>0.8408964152537145</v>
      </c>
      <c r="AC18" s="55">
        <f>AB18/$AB$19</f>
        <v>0.16188615045693308</v>
      </c>
      <c r="AE18" s="54" t="s">
        <v>187</v>
      </c>
      <c r="AF18" s="57">
        <f>SUM(AF15:AF17)</f>
        <v>9</v>
      </c>
      <c r="AG18" s="60">
        <f>SUM(AG15:AG17)</f>
        <v>1.5333333333333332</v>
      </c>
      <c r="AH18" s="57">
        <f>SUM(AH15:AH17)</f>
        <v>4.3333333333333339</v>
      </c>
      <c r="AI18" s="54" t="s">
        <v>193</v>
      </c>
      <c r="AJ18" s="55">
        <f>SUM(AJ15:AJ17)</f>
        <v>3.8716922073686963</v>
      </c>
      <c r="AK18" s="9"/>
      <c r="AM18" s="54" t="s">
        <v>187</v>
      </c>
      <c r="AN18" s="57">
        <f>SUM(AN15:AN17)</f>
        <v>9</v>
      </c>
      <c r="AO18" s="57">
        <f>SUM(AO15:AO17)</f>
        <v>3.333333333333333</v>
      </c>
      <c r="AP18" s="57">
        <f>SUM(AP15:AP17)</f>
        <v>1.7</v>
      </c>
      <c r="AQ18" s="54" t="s">
        <v>193</v>
      </c>
      <c r="AR18" s="55">
        <f>SUM(AR15:AR17)</f>
        <v>3.7046290656234424</v>
      </c>
      <c r="AS18" s="9"/>
      <c r="AU18" s="89" t="s">
        <v>235</v>
      </c>
      <c r="AV18" s="66">
        <v>0</v>
      </c>
      <c r="AW18" s="66">
        <v>0</v>
      </c>
      <c r="AX18" s="66">
        <v>0</v>
      </c>
      <c r="AY18" s="66">
        <f>AS15</f>
        <v>0.10945228951551982</v>
      </c>
      <c r="AZ18" s="66">
        <v>0</v>
      </c>
      <c r="BA18" s="66">
        <v>0</v>
      </c>
      <c r="BB18" s="66">
        <f>AS16</f>
        <v>0.30899564363286419</v>
      </c>
      <c r="BC18" s="66">
        <f>AS17</f>
        <v>0.58155206685161598</v>
      </c>
      <c r="BD18" s="67">
        <f t="shared" si="10"/>
        <v>1</v>
      </c>
    </row>
    <row r="19" spans="14:56" x14ac:dyDescent="0.35">
      <c r="N19" s="61" t="s">
        <v>194</v>
      </c>
      <c r="O19" s="11">
        <f>O18*T15+P18*T16+Q18*T17</f>
        <v>3.0015416250642244</v>
      </c>
      <c r="P19" s="62" t="s">
        <v>195</v>
      </c>
      <c r="Q19" s="11">
        <v>3</v>
      </c>
      <c r="U19" s="9"/>
      <c r="V19" s="54" t="s">
        <v>187</v>
      </c>
      <c r="W19" s="55">
        <f>SUM(W15:W18)</f>
        <v>16</v>
      </c>
      <c r="X19" s="55">
        <f>SUM(X15:X18)</f>
        <v>1.9761904761904761</v>
      </c>
      <c r="Y19" s="55">
        <f>SUM(Y15:Y18)</f>
        <v>3.7</v>
      </c>
      <c r="Z19" s="55">
        <f>SUM(Z15:Z18)</f>
        <v>6.3333333333333339</v>
      </c>
      <c r="AA19" s="54" t="s">
        <v>193</v>
      </c>
      <c r="AB19" s="55">
        <f>SUM(AB15:AB18)</f>
        <v>5.1943690851887911</v>
      </c>
      <c r="AC19" s="9"/>
      <c r="AE19" s="61" t="s">
        <v>194</v>
      </c>
      <c r="AF19" s="11">
        <f>AF18*AK15+AG18*AK16+AH18*AK17</f>
        <v>3.0385110905581705</v>
      </c>
      <c r="AG19" s="62" t="s">
        <v>195</v>
      </c>
      <c r="AH19" s="11">
        <v>3</v>
      </c>
      <c r="AM19" s="61" t="s">
        <v>194</v>
      </c>
      <c r="AN19" s="11">
        <f>AN18*AS15+AO18*AS16+AP18*AS17</f>
        <v>3.0036945980636398</v>
      </c>
      <c r="AO19" s="62" t="s">
        <v>195</v>
      </c>
      <c r="AP19" s="11">
        <v>3</v>
      </c>
    </row>
    <row r="20" spans="14:56" x14ac:dyDescent="0.35">
      <c r="N20" s="63" t="s">
        <v>196</v>
      </c>
      <c r="O20" s="11">
        <f>(O19-Q19)/(Q19-1)</f>
        <v>7.7081253211219725E-4</v>
      </c>
      <c r="P20" s="63" t="s">
        <v>197</v>
      </c>
      <c r="Q20" s="11">
        <f>O20/0.58</f>
        <v>1.3289871243313746E-3</v>
      </c>
      <c r="U20" s="9"/>
      <c r="V20" s="61" t="s">
        <v>194</v>
      </c>
      <c r="W20" s="11">
        <f>W19*AC15+X19*AC16+Y19*AC17+Z19*AC18</f>
        <v>4.0212042150127916</v>
      </c>
      <c r="X20" s="62" t="s">
        <v>195</v>
      </c>
      <c r="Y20" s="11">
        <v>4</v>
      </c>
      <c r="Z20" s="9"/>
      <c r="AA20" s="9"/>
      <c r="AB20" s="9"/>
      <c r="AC20" s="9"/>
      <c r="AE20" s="63" t="s">
        <v>196</v>
      </c>
      <c r="AF20" s="11">
        <f>(AF19-AH19)/(AH19-1)</f>
        <v>1.925554527908524E-2</v>
      </c>
      <c r="AG20" s="63" t="s">
        <v>197</v>
      </c>
      <c r="AH20" s="11">
        <f>AF20/0.58</f>
        <v>3.3199215998422828E-2</v>
      </c>
      <c r="AM20" s="63" t="s">
        <v>196</v>
      </c>
      <c r="AN20" s="11">
        <f>(AN19-AP19)/(AP19-1)</f>
        <v>1.8472990318199045E-3</v>
      </c>
      <c r="AO20" s="63" t="s">
        <v>197</v>
      </c>
      <c r="AP20" s="11">
        <f>AN20/0.58</f>
        <v>3.1849983307239735E-3</v>
      </c>
    </row>
    <row r="21" spans="14:56" x14ac:dyDescent="0.35">
      <c r="N21" s="91" t="s">
        <v>218</v>
      </c>
      <c r="O21" s="92">
        <f>T15</f>
        <v>0.23634070224316522</v>
      </c>
      <c r="P21" s="93">
        <f>T16</f>
        <v>0.68172455251271236</v>
      </c>
      <c r="Q21" s="93">
        <f>T17</f>
        <v>8.1934745244122476E-2</v>
      </c>
      <c r="U21" s="9"/>
      <c r="V21" s="63" t="s">
        <v>196</v>
      </c>
      <c r="W21" s="11">
        <f>(W20-Y20)/(Y20-1)</f>
        <v>7.0680716709305242E-3</v>
      </c>
      <c r="X21" s="63" t="s">
        <v>197</v>
      </c>
      <c r="Y21" s="11">
        <f>W21/0.9</f>
        <v>7.8534129677005817E-3</v>
      </c>
      <c r="Z21" s="9"/>
      <c r="AA21" s="9"/>
      <c r="AB21" s="9"/>
      <c r="AC21" s="9"/>
      <c r="AE21" s="91" t="s">
        <v>218</v>
      </c>
      <c r="AF21" s="92">
        <f>AK15</f>
        <v>0.10472943388074787</v>
      </c>
      <c r="AG21" s="93">
        <f>AK16</f>
        <v>0.63698557174475712</v>
      </c>
      <c r="AH21" s="93">
        <f>AK17</f>
        <v>0.25828499437449504</v>
      </c>
      <c r="AM21" s="70" t="s">
        <v>218</v>
      </c>
      <c r="AN21" s="69">
        <f>AS15</f>
        <v>0.10945228951551982</v>
      </c>
      <c r="AO21" s="71">
        <f>AS16</f>
        <v>0.30899564363286419</v>
      </c>
      <c r="AP21" s="71">
        <f>AS17</f>
        <v>0.58155206685161598</v>
      </c>
    </row>
    <row r="22" spans="14:56" x14ac:dyDescent="0.35">
      <c r="N22" s="94"/>
      <c r="O22" s="95"/>
      <c r="P22" s="96"/>
      <c r="Q22" s="95"/>
      <c r="S22" s="9"/>
      <c r="T22" s="9"/>
      <c r="U22" s="9"/>
      <c r="V22" s="70" t="s">
        <v>218</v>
      </c>
      <c r="W22" s="71">
        <f>AC15</f>
        <v>6.0140892679880008E-2</v>
      </c>
      <c r="X22" s="69">
        <f>AC16</f>
        <v>0.49009414873515966</v>
      </c>
      <c r="Y22" s="71">
        <f>AC17</f>
        <v>0.28787880812802724</v>
      </c>
      <c r="Z22" s="71">
        <f>AC18</f>
        <v>0.16188615045693308</v>
      </c>
      <c r="AA22" s="9"/>
      <c r="AB22" s="9"/>
      <c r="AC22" s="9"/>
      <c r="AE22" s="94"/>
      <c r="AF22" s="95"/>
      <c r="AG22" s="96"/>
      <c r="AH22" s="95"/>
      <c r="AJ22" s="9"/>
      <c r="AK22" s="9"/>
      <c r="AM22" s="9"/>
    </row>
    <row r="24" spans="14:56" x14ac:dyDescent="0.35">
      <c r="N24" s="148" t="s">
        <v>257</v>
      </c>
      <c r="O24" s="137"/>
      <c r="P24" s="137"/>
      <c r="Q24" s="137"/>
      <c r="R24" s="137"/>
      <c r="S24" s="137"/>
      <c r="T24" s="137"/>
      <c r="U24" s="138"/>
      <c r="W24" s="148" t="s">
        <v>256</v>
      </c>
      <c r="X24" s="137"/>
      <c r="Y24" s="137"/>
      <c r="Z24" s="137"/>
      <c r="AA24" s="137"/>
      <c r="AB24" s="137"/>
      <c r="AC24" s="137"/>
      <c r="AD24" s="138"/>
      <c r="AF24" s="148" t="s">
        <v>255</v>
      </c>
      <c r="AG24" s="137"/>
      <c r="AH24" s="137"/>
      <c r="AI24" s="137"/>
      <c r="AJ24" s="137"/>
      <c r="AK24" s="137"/>
      <c r="AL24" s="137"/>
      <c r="AM24" s="138"/>
      <c r="AO24" s="148" t="s">
        <v>258</v>
      </c>
      <c r="AP24" s="137"/>
      <c r="AQ24" s="137"/>
      <c r="AR24" s="137"/>
      <c r="AS24" s="137"/>
      <c r="AT24" s="137"/>
      <c r="AU24" s="137"/>
      <c r="AV24" s="138"/>
      <c r="AX24" s="141" t="s">
        <v>215</v>
      </c>
      <c r="AY24" s="137"/>
      <c r="AZ24" s="137"/>
      <c r="BA24" s="137"/>
      <c r="BB24" s="138"/>
    </row>
    <row r="25" spans="14:56" x14ac:dyDescent="0.35">
      <c r="N25" s="11" t="s">
        <v>183</v>
      </c>
      <c r="O25" s="102" t="s">
        <v>251</v>
      </c>
      <c r="P25" s="102" t="s">
        <v>252</v>
      </c>
      <c r="Q25" s="102" t="s">
        <v>253</v>
      </c>
      <c r="R25" s="102" t="s">
        <v>254</v>
      </c>
      <c r="S25" s="54" t="s">
        <v>187</v>
      </c>
      <c r="T25" s="54" t="s">
        <v>188</v>
      </c>
      <c r="U25" s="54" t="s">
        <v>189</v>
      </c>
      <c r="W25" s="11" t="s">
        <v>183</v>
      </c>
      <c r="X25" s="102" t="s">
        <v>251</v>
      </c>
      <c r="Y25" s="102" t="s">
        <v>252</v>
      </c>
      <c r="Z25" s="102" t="s">
        <v>253</v>
      </c>
      <c r="AA25" s="102" t="s">
        <v>254</v>
      </c>
      <c r="AB25" s="54" t="s">
        <v>187</v>
      </c>
      <c r="AC25" s="54" t="s">
        <v>188</v>
      </c>
      <c r="AD25" s="54" t="s">
        <v>189</v>
      </c>
      <c r="AF25" s="11" t="s">
        <v>183</v>
      </c>
      <c r="AG25" s="102" t="s">
        <v>251</v>
      </c>
      <c r="AH25" s="102" t="s">
        <v>252</v>
      </c>
      <c r="AI25" s="102" t="s">
        <v>253</v>
      </c>
      <c r="AJ25" s="102" t="s">
        <v>254</v>
      </c>
      <c r="AK25" s="54" t="s">
        <v>187</v>
      </c>
      <c r="AL25" s="54" t="s">
        <v>188</v>
      </c>
      <c r="AM25" s="54" t="s">
        <v>189</v>
      </c>
      <c r="AO25" s="11" t="s">
        <v>183</v>
      </c>
      <c r="AP25" s="102" t="s">
        <v>251</v>
      </c>
      <c r="AQ25" s="102" t="s">
        <v>252</v>
      </c>
      <c r="AR25" s="102" t="s">
        <v>253</v>
      </c>
      <c r="AS25" s="102" t="s">
        <v>254</v>
      </c>
      <c r="AT25" s="54" t="s">
        <v>187</v>
      </c>
      <c r="AU25" s="54" t="s">
        <v>188</v>
      </c>
      <c r="AV25" s="54" t="s">
        <v>189</v>
      </c>
      <c r="AX25" s="11" t="s">
        <v>183</v>
      </c>
      <c r="AY25" s="102" t="s">
        <v>251</v>
      </c>
      <c r="AZ25" s="102" t="s">
        <v>252</v>
      </c>
      <c r="BA25" s="102" t="s">
        <v>253</v>
      </c>
      <c r="BB25" s="102" t="s">
        <v>254</v>
      </c>
      <c r="BC25" s="64" t="s">
        <v>205</v>
      </c>
    </row>
    <row r="26" spans="14:56" ht="29" x14ac:dyDescent="0.35">
      <c r="N26" s="102" t="s">
        <v>251</v>
      </c>
      <c r="O26" s="66">
        <v>1</v>
      </c>
      <c r="P26" s="66">
        <f>1/5</f>
        <v>0.2</v>
      </c>
      <c r="Q26" s="66">
        <f>1/3</f>
        <v>0.33333333333333331</v>
      </c>
      <c r="R26" s="66">
        <f>1/7</f>
        <v>0.14285714285714285</v>
      </c>
      <c r="S26" s="57">
        <f>SUM(O26:R26)</f>
        <v>1.676190476190476</v>
      </c>
      <c r="T26" s="55">
        <f t="shared" ref="T26:T29" si="12">GEOMEAN(O26:R26)</f>
        <v>0.31239399369202558</v>
      </c>
      <c r="U26" s="55">
        <f>T26/$T$30</f>
        <v>6.2377681976019471E-2</v>
      </c>
      <c r="W26" s="102" t="s">
        <v>251</v>
      </c>
      <c r="X26" s="66">
        <v>1</v>
      </c>
      <c r="Y26" s="66">
        <f>1/3</f>
        <v>0.33333333333333331</v>
      </c>
      <c r="Z26" s="66">
        <f>1/5</f>
        <v>0.2</v>
      </c>
      <c r="AA26" s="66">
        <f>1/7</f>
        <v>0.14285714285714285</v>
      </c>
      <c r="AB26" s="57">
        <f>SUM(X26:AA26)</f>
        <v>1.676190476190476</v>
      </c>
      <c r="AC26" s="55">
        <f t="shared" ref="AC26:AC29" si="13">GEOMEAN(X26:AA26)</f>
        <v>0.31239399369202558</v>
      </c>
      <c r="AD26" s="55">
        <f>AC26/$AC$30</f>
        <v>6.3665526748881651E-2</v>
      </c>
      <c r="AF26" s="102" t="s">
        <v>251</v>
      </c>
      <c r="AG26" s="66">
        <v>1</v>
      </c>
      <c r="AH26" s="66">
        <f>1/3</f>
        <v>0.33333333333333331</v>
      </c>
      <c r="AI26" s="66">
        <f>1/5</f>
        <v>0.2</v>
      </c>
      <c r="AJ26" s="66">
        <f>1/7</f>
        <v>0.14285714285714285</v>
      </c>
      <c r="AK26" s="57">
        <f>SUM(AG26:AJ26)</f>
        <v>1.676190476190476</v>
      </c>
      <c r="AL26" s="55">
        <f t="shared" ref="AL26:AL29" si="14">GEOMEAN(AG26:AJ26)</f>
        <v>0.31239399369202558</v>
      </c>
      <c r="AM26" s="55">
        <f>AL26/$AL$30</f>
        <v>6.3840205805066982E-2</v>
      </c>
      <c r="AO26" s="102" t="s">
        <v>251</v>
      </c>
      <c r="AP26" s="66">
        <v>1</v>
      </c>
      <c r="AQ26" s="66">
        <f>1/3</f>
        <v>0.33333333333333331</v>
      </c>
      <c r="AR26" s="66">
        <f>1/5</f>
        <v>0.2</v>
      </c>
      <c r="AS26" s="66">
        <f>1/7</f>
        <v>0.14285714285714285</v>
      </c>
      <c r="AT26" s="57">
        <f>SUM(AP26:AS26)</f>
        <v>1.676190476190476</v>
      </c>
      <c r="AU26" s="55">
        <f t="shared" ref="AU26:AU29" si="15">GEOMEAN(AP26:AS26)</f>
        <v>0.31239399369202558</v>
      </c>
      <c r="AV26" s="55">
        <f>AU26/$AU$30</f>
        <v>6.3840205805066982E-2</v>
      </c>
      <c r="AX26" s="89" t="s">
        <v>237</v>
      </c>
      <c r="AY26" s="74">
        <f>O33</f>
        <v>6.2377681976019471E-2</v>
      </c>
      <c r="AZ26" s="74">
        <f t="shared" ref="AZ26:BB26" si="16">P33</f>
        <v>0.46731193219398909</v>
      </c>
      <c r="BA26" s="74">
        <f t="shared" si="16"/>
        <v>0.26278881122723041</v>
      </c>
      <c r="BB26" s="74">
        <f t="shared" si="16"/>
        <v>0.20752157460276099</v>
      </c>
      <c r="BC26" s="67">
        <f>SUM(AY26:BB26)</f>
        <v>1</v>
      </c>
    </row>
    <row r="27" spans="14:56" ht="43.5" x14ac:dyDescent="0.35">
      <c r="N27" s="102" t="s">
        <v>252</v>
      </c>
      <c r="O27" s="11">
        <f>1/P26</f>
        <v>5</v>
      </c>
      <c r="P27" s="11">
        <v>1</v>
      </c>
      <c r="Q27" s="11">
        <v>2</v>
      </c>
      <c r="R27" s="11">
        <v>3</v>
      </c>
      <c r="S27" s="57">
        <f>SUM(O27:R27)</f>
        <v>11</v>
      </c>
      <c r="T27" s="55">
        <f t="shared" si="12"/>
        <v>2.340347319320716</v>
      </c>
      <c r="U27" s="55">
        <f t="shared" ref="U27:U29" si="17">T27/$T$30</f>
        <v>0.46731193219398909</v>
      </c>
      <c r="W27" s="102" t="s">
        <v>252</v>
      </c>
      <c r="X27" s="11">
        <f>1/Y26</f>
        <v>3</v>
      </c>
      <c r="Y27" s="11">
        <v>1</v>
      </c>
      <c r="Z27" s="11">
        <v>2</v>
      </c>
      <c r="AA27" s="11">
        <f>3</f>
        <v>3</v>
      </c>
      <c r="AB27" s="57">
        <f>SUM(X27:AA27)</f>
        <v>9</v>
      </c>
      <c r="AC27" s="55">
        <f t="shared" si="13"/>
        <v>2.0597671439071177</v>
      </c>
      <c r="AD27" s="55">
        <f t="shared" ref="AD27:AD29" si="18">AC27/$AC$30</f>
        <v>0.41977810983833158</v>
      </c>
      <c r="AF27" s="102" t="s">
        <v>252</v>
      </c>
      <c r="AG27" s="11">
        <f>1/AH26</f>
        <v>3</v>
      </c>
      <c r="AH27" s="11">
        <v>1</v>
      </c>
      <c r="AI27" s="11">
        <f>1/2</f>
        <v>0.5</v>
      </c>
      <c r="AJ27" s="11">
        <v>2</v>
      </c>
      <c r="AK27" s="57">
        <f>SUM(AG27:AJ27)</f>
        <v>6.5</v>
      </c>
      <c r="AL27" s="55">
        <f t="shared" si="14"/>
        <v>1.3160740129524926</v>
      </c>
      <c r="AM27" s="55">
        <f t="shared" ref="AM27:AM29" si="19">AL27/$AL$30</f>
        <v>0.26895022803933066</v>
      </c>
      <c r="AO27" s="102" t="s">
        <v>252</v>
      </c>
      <c r="AP27" s="11">
        <f>1/AQ26</f>
        <v>3</v>
      </c>
      <c r="AQ27" s="11">
        <v>1</v>
      </c>
      <c r="AR27" s="11">
        <f>1/2</f>
        <v>0.5</v>
      </c>
      <c r="AS27" s="11">
        <v>2</v>
      </c>
      <c r="AT27" s="57">
        <f>SUM(AP27:AS27)</f>
        <v>6.5</v>
      </c>
      <c r="AU27" s="55">
        <f t="shared" si="15"/>
        <v>1.3160740129524926</v>
      </c>
      <c r="AV27" s="55">
        <f t="shared" ref="AV27:AV29" si="20">AU27/$AU$30</f>
        <v>0.26895022803933066</v>
      </c>
      <c r="AX27" s="90" t="s">
        <v>238</v>
      </c>
      <c r="AY27" s="74">
        <f>X33</f>
        <v>6.3665526748881651E-2</v>
      </c>
      <c r="AZ27" s="74">
        <f t="shared" ref="AZ27:BB27" si="21">Y33</f>
        <v>0.41977810983833158</v>
      </c>
      <c r="BA27" s="74">
        <f>Z33</f>
        <v>0.304750314513417</v>
      </c>
      <c r="BB27" s="74">
        <f t="shared" si="21"/>
        <v>0.21180604889936983</v>
      </c>
      <c r="BC27" s="67">
        <f t="shared" ref="BC27:BC33" si="22">SUM(AY27:BB27)</f>
        <v>1</v>
      </c>
    </row>
    <row r="28" spans="14:56" ht="29" x14ac:dyDescent="0.35">
      <c r="N28" s="102" t="s">
        <v>253</v>
      </c>
      <c r="O28" s="11">
        <f>1/Q26</f>
        <v>3</v>
      </c>
      <c r="P28" s="11">
        <f>1/Q27</f>
        <v>0.5</v>
      </c>
      <c r="Q28" s="11">
        <v>1</v>
      </c>
      <c r="R28" s="11">
        <v>2</v>
      </c>
      <c r="S28" s="57">
        <f>SUM(O28:R28)</f>
        <v>6.5</v>
      </c>
      <c r="T28" s="55">
        <f t="shared" si="12"/>
        <v>1.3160740129524926</v>
      </c>
      <c r="U28" s="55">
        <f t="shared" si="17"/>
        <v>0.26278881122723041</v>
      </c>
      <c r="W28" s="102" t="s">
        <v>253</v>
      </c>
      <c r="X28" s="11">
        <f>1/Z26</f>
        <v>5</v>
      </c>
      <c r="Y28" s="11">
        <f>1/Z27</f>
        <v>0.5</v>
      </c>
      <c r="Z28" s="11">
        <v>1</v>
      </c>
      <c r="AA28" s="11">
        <f>2</f>
        <v>2</v>
      </c>
      <c r="AB28" s="57">
        <f>SUM(X28:AA28)</f>
        <v>8.5</v>
      </c>
      <c r="AC28" s="55">
        <f t="shared" si="13"/>
        <v>1.4953487812212205</v>
      </c>
      <c r="AD28" s="55">
        <f t="shared" si="18"/>
        <v>0.304750314513417</v>
      </c>
      <c r="AF28" s="102" t="s">
        <v>253</v>
      </c>
      <c r="AG28" s="11">
        <f>1/AI26</f>
        <v>5</v>
      </c>
      <c r="AH28" s="11">
        <f>1/AI27</f>
        <v>2</v>
      </c>
      <c r="AI28" s="11">
        <v>1</v>
      </c>
      <c r="AJ28" s="11">
        <v>2</v>
      </c>
      <c r="AK28" s="57">
        <f>SUM(AG28:AJ28)</f>
        <v>10</v>
      </c>
      <c r="AL28" s="55">
        <f t="shared" si="14"/>
        <v>2.1147425268811282</v>
      </c>
      <c r="AM28" s="55">
        <f t="shared" si="19"/>
        <v>0.43216451297688591</v>
      </c>
      <c r="AO28" s="102" t="s">
        <v>253</v>
      </c>
      <c r="AP28" s="11">
        <f>1/AR26</f>
        <v>5</v>
      </c>
      <c r="AQ28" s="11">
        <f>1/AR27</f>
        <v>2</v>
      </c>
      <c r="AR28" s="11">
        <v>1</v>
      </c>
      <c r="AS28" s="11">
        <v>2</v>
      </c>
      <c r="AT28" s="57">
        <f>SUM(AP28:AS28)</f>
        <v>10</v>
      </c>
      <c r="AU28" s="55">
        <f t="shared" si="15"/>
        <v>2.1147425268811282</v>
      </c>
      <c r="AV28" s="55">
        <f t="shared" si="20"/>
        <v>0.43216451297688591</v>
      </c>
      <c r="AX28" s="103" t="s">
        <v>242</v>
      </c>
      <c r="AY28" s="74">
        <f>AG33</f>
        <v>6.3840205805066982E-2</v>
      </c>
      <c r="AZ28" s="74">
        <f t="shared" ref="AZ28:BB28" si="23">AH33</f>
        <v>0.26895022803933066</v>
      </c>
      <c r="BA28" s="74">
        <f t="shared" si="23"/>
        <v>0.43216451297688591</v>
      </c>
      <c r="BB28" s="74">
        <f t="shared" si="23"/>
        <v>0.23504505317871643</v>
      </c>
      <c r="BC28" s="67">
        <f t="shared" si="22"/>
        <v>1</v>
      </c>
    </row>
    <row r="29" spans="14:56" ht="43.5" x14ac:dyDescent="0.35">
      <c r="N29" s="102" t="s">
        <v>254</v>
      </c>
      <c r="O29" s="11">
        <f>1/R26</f>
        <v>7</v>
      </c>
      <c r="P29" s="11">
        <f>1/R27</f>
        <v>0.33333333333333331</v>
      </c>
      <c r="Q29" s="11">
        <f>1/R28</f>
        <v>0.5</v>
      </c>
      <c r="R29" s="11">
        <v>1</v>
      </c>
      <c r="S29" s="57">
        <f>SUM(O29:R29)</f>
        <v>8.8333333333333321</v>
      </c>
      <c r="T29" s="55">
        <f t="shared" si="12"/>
        <v>1.0392898776254118</v>
      </c>
      <c r="U29" s="55">
        <f t="shared" si="17"/>
        <v>0.20752157460276099</v>
      </c>
      <c r="W29" s="102" t="s">
        <v>254</v>
      </c>
      <c r="X29" s="11">
        <f>1/AA26</f>
        <v>7</v>
      </c>
      <c r="Y29" s="11">
        <f>1/AA27</f>
        <v>0.33333333333333331</v>
      </c>
      <c r="Z29" s="11">
        <f>1/AA28</f>
        <v>0.5</v>
      </c>
      <c r="AA29" s="11">
        <v>1</v>
      </c>
      <c r="AB29" s="57">
        <f>SUM(X29:AA29)</f>
        <v>8.8333333333333321</v>
      </c>
      <c r="AC29" s="55">
        <f t="shared" si="13"/>
        <v>1.0392898776254118</v>
      </c>
      <c r="AD29" s="55">
        <f t="shared" si="18"/>
        <v>0.21180604889936983</v>
      </c>
      <c r="AF29" s="102" t="s">
        <v>254</v>
      </c>
      <c r="AG29" s="11">
        <f>1/AJ26</f>
        <v>7</v>
      </c>
      <c r="AH29" s="11">
        <f>1/AJ27</f>
        <v>0.5</v>
      </c>
      <c r="AI29" s="11">
        <f>1/AJ28</f>
        <v>0.5</v>
      </c>
      <c r="AJ29" s="11">
        <v>1</v>
      </c>
      <c r="AK29" s="57">
        <f>SUM(AG29:AJ29)</f>
        <v>9</v>
      </c>
      <c r="AL29" s="55">
        <f t="shared" si="14"/>
        <v>1.1501633168956029</v>
      </c>
      <c r="AM29" s="55">
        <f t="shared" si="19"/>
        <v>0.23504505317871643</v>
      </c>
      <c r="AO29" s="102" t="s">
        <v>254</v>
      </c>
      <c r="AP29" s="11">
        <f>1/AS26</f>
        <v>7</v>
      </c>
      <c r="AQ29" s="11">
        <f>1/AS27</f>
        <v>0.5</v>
      </c>
      <c r="AR29" s="11">
        <f>1/AS28</f>
        <v>0.5</v>
      </c>
      <c r="AS29" s="11">
        <v>1</v>
      </c>
      <c r="AT29" s="57">
        <f>SUM(AP29:AS29)</f>
        <v>9</v>
      </c>
      <c r="AU29" s="55">
        <f t="shared" si="15"/>
        <v>1.1501633168956029</v>
      </c>
      <c r="AV29" s="55">
        <f t="shared" si="20"/>
        <v>0.23504505317871643</v>
      </c>
      <c r="AX29" s="103" t="s">
        <v>245</v>
      </c>
      <c r="AY29" s="74">
        <f>AP33</f>
        <v>6.3840205805066982E-2</v>
      </c>
      <c r="AZ29" s="74">
        <f t="shared" ref="AZ29:BB29" si="24">AQ33</f>
        <v>0.26895022803933066</v>
      </c>
      <c r="BA29" s="74">
        <f t="shared" si="24"/>
        <v>0.43216451297688591</v>
      </c>
      <c r="BB29" s="74">
        <f t="shared" si="24"/>
        <v>0.23504505317871643</v>
      </c>
      <c r="BC29" s="67">
        <f t="shared" si="22"/>
        <v>1</v>
      </c>
    </row>
    <row r="30" spans="14:56" ht="29" x14ac:dyDescent="0.35">
      <c r="N30" s="54" t="s">
        <v>187</v>
      </c>
      <c r="O30" s="57">
        <f>SUM(O26:O29)</f>
        <v>16</v>
      </c>
      <c r="P30" s="55">
        <f>SUM(P26:P29)</f>
        <v>2.0333333333333332</v>
      </c>
      <c r="Q30" s="55">
        <f>SUM(Q26:Q29)</f>
        <v>3.8333333333333335</v>
      </c>
      <c r="R30" s="55">
        <f>SUM(R26:R29)</f>
        <v>6.1428571428571423</v>
      </c>
      <c r="S30" s="54" t="s">
        <v>193</v>
      </c>
      <c r="T30" s="55">
        <f>SUM(T26:T29)</f>
        <v>5.0081052035906461</v>
      </c>
      <c r="U30" s="9"/>
      <c r="W30" s="54" t="s">
        <v>187</v>
      </c>
      <c r="X30" s="55">
        <f>SUM(X26:X29)</f>
        <v>16</v>
      </c>
      <c r="Y30" s="55">
        <f>SUM(Y26:Y29)</f>
        <v>2.1666666666666665</v>
      </c>
      <c r="Z30" s="55">
        <f>SUM(Z26:Z29)</f>
        <v>3.7</v>
      </c>
      <c r="AA30" s="55">
        <f>SUM(AA26:AA29)</f>
        <v>6.1428571428571423</v>
      </c>
      <c r="AB30" s="54" t="s">
        <v>193</v>
      </c>
      <c r="AC30" s="55">
        <f>SUM(AC26:AC29)</f>
        <v>4.9067997964457755</v>
      </c>
      <c r="AD30" s="9"/>
      <c r="AF30" s="54" t="s">
        <v>187</v>
      </c>
      <c r="AG30" s="55">
        <f>SUM(AG26:AG29)</f>
        <v>16</v>
      </c>
      <c r="AH30" s="55">
        <f>SUM(AH26:AH29)</f>
        <v>3.833333333333333</v>
      </c>
      <c r="AI30" s="55">
        <f>SUM(AI26:AI29)</f>
        <v>2.2000000000000002</v>
      </c>
      <c r="AJ30" s="55">
        <f>SUM(AJ26:AJ29)</f>
        <v>5.1428571428571423</v>
      </c>
      <c r="AK30" s="54" t="s">
        <v>193</v>
      </c>
      <c r="AL30" s="55">
        <f>SUM(AL26:AL29)</f>
        <v>4.8933738504212494</v>
      </c>
      <c r="AM30" s="9"/>
      <c r="AO30" s="54" t="s">
        <v>187</v>
      </c>
      <c r="AP30" s="55">
        <f>SUM(AP26:AP29)</f>
        <v>16</v>
      </c>
      <c r="AQ30" s="55">
        <f>SUM(AQ26:AQ29)</f>
        <v>3.833333333333333</v>
      </c>
      <c r="AR30" s="55">
        <f>SUM(AR26:AR29)</f>
        <v>2.2000000000000002</v>
      </c>
      <c r="AS30" s="55">
        <f>SUM(AS26:AS29)</f>
        <v>5.1428571428571423</v>
      </c>
      <c r="AT30" s="54" t="s">
        <v>193</v>
      </c>
      <c r="AU30" s="55">
        <f>SUM(AU26:AU29)</f>
        <v>4.8933738504212494</v>
      </c>
      <c r="AV30" s="9"/>
      <c r="AX30" s="103" t="s">
        <v>243</v>
      </c>
      <c r="AY30" s="74">
        <f>O44</f>
        <v>0.48318902596302593</v>
      </c>
      <c r="AZ30" s="74">
        <f t="shared" ref="AZ30:BB30" si="25">P44</f>
        <v>0.27171715717748202</v>
      </c>
      <c r="BA30" s="74">
        <f t="shared" si="25"/>
        <v>0.15687597383985907</v>
      </c>
      <c r="BB30" s="74">
        <f t="shared" si="25"/>
        <v>8.8217843019632897E-2</v>
      </c>
      <c r="BC30" s="67">
        <f t="shared" si="22"/>
        <v>0.99999999999999989</v>
      </c>
    </row>
    <row r="31" spans="14:56" ht="29" x14ac:dyDescent="0.35">
      <c r="N31" s="61" t="s">
        <v>194</v>
      </c>
      <c r="O31" s="11">
        <f>O30*U26+P30*U27+Q30*U28+R30*U29</f>
        <v>4.2303763369606706</v>
      </c>
      <c r="P31" s="62" t="s">
        <v>195</v>
      </c>
      <c r="Q31" s="11">
        <v>4</v>
      </c>
      <c r="R31" s="9"/>
      <c r="S31" s="9"/>
      <c r="T31" s="9"/>
      <c r="U31" s="9"/>
      <c r="W31" s="61" t="s">
        <v>194</v>
      </c>
      <c r="X31" s="11">
        <f>X30*AD26+Y30*AD27+Z30*AD28+AA30*AD29</f>
        <v>4.3568381300466443</v>
      </c>
      <c r="Y31" s="62" t="s">
        <v>195</v>
      </c>
      <c r="Z31" s="11">
        <v>4</v>
      </c>
      <c r="AA31" s="9"/>
      <c r="AB31" s="9"/>
      <c r="AC31" s="9"/>
      <c r="AD31" s="9"/>
      <c r="AF31" s="61" t="s">
        <v>194</v>
      </c>
      <c r="AG31" s="11">
        <f>AG30*AM26+AH30*AM27+AI30*AM28+AJ30*AM29</f>
        <v>4.211984226214387</v>
      </c>
      <c r="AH31" s="62" t="s">
        <v>195</v>
      </c>
      <c r="AI31" s="11">
        <v>4</v>
      </c>
      <c r="AJ31" s="9"/>
      <c r="AK31" s="9"/>
      <c r="AL31" s="9"/>
      <c r="AM31" s="9"/>
      <c r="AO31" s="61" t="s">
        <v>194</v>
      </c>
      <c r="AP31" s="11">
        <f>AP30*AV26+AQ30*AV27+AR30*AV28+AS30*AV29</f>
        <v>4.211984226214387</v>
      </c>
      <c r="AQ31" s="62" t="s">
        <v>195</v>
      </c>
      <c r="AR31" s="11">
        <v>4</v>
      </c>
      <c r="AS31" s="9"/>
      <c r="AT31" s="9"/>
      <c r="AU31" s="9"/>
      <c r="AV31" s="9"/>
      <c r="AX31" s="90" t="s">
        <v>247</v>
      </c>
      <c r="AY31" s="74">
        <f>X44</f>
        <v>0.58715611769223053</v>
      </c>
      <c r="AZ31" s="74">
        <f t="shared" ref="AZ31:BB31" si="26">Y44</f>
        <v>0.2181291788135859</v>
      </c>
      <c r="BA31" s="74">
        <f t="shared" si="26"/>
        <v>0.12266305147671451</v>
      </c>
      <c r="BB31" s="74">
        <f t="shared" si="26"/>
        <v>7.205165201746902E-2</v>
      </c>
      <c r="BC31" s="67">
        <f t="shared" si="22"/>
        <v>0.99999999999999989</v>
      </c>
    </row>
    <row r="32" spans="14:56" ht="29" x14ac:dyDescent="0.35">
      <c r="N32" s="63" t="s">
        <v>196</v>
      </c>
      <c r="O32" s="11">
        <f>(O31-Q31)/(Q31-1)</f>
        <v>7.6792112320223538E-2</v>
      </c>
      <c r="P32" s="63" t="s">
        <v>197</v>
      </c>
      <c r="Q32" s="11">
        <f>O32/0.9</f>
        <v>8.5324569244692824E-2</v>
      </c>
      <c r="R32" s="9"/>
      <c r="S32" s="9"/>
      <c r="T32" s="9"/>
      <c r="U32" s="9"/>
      <c r="W32" s="63" t="s">
        <v>196</v>
      </c>
      <c r="X32" s="11">
        <f>(X31-Z31)/(Z31-1)</f>
        <v>0.11894604334888144</v>
      </c>
      <c r="Y32" s="63" t="s">
        <v>197</v>
      </c>
      <c r="Z32" s="11">
        <f>X32/0.9</f>
        <v>0.13216227038764605</v>
      </c>
      <c r="AA32" s="9"/>
      <c r="AB32" s="9"/>
      <c r="AC32" s="9"/>
      <c r="AD32" s="9"/>
      <c r="AF32" s="63" t="s">
        <v>196</v>
      </c>
      <c r="AG32" s="11">
        <f>(AG31-AI31)/(AI31-1)</f>
        <v>7.0661408738128983E-2</v>
      </c>
      <c r="AH32" s="63" t="s">
        <v>197</v>
      </c>
      <c r="AI32" s="11">
        <f>AG32/0.9</f>
        <v>7.8512676375698864E-2</v>
      </c>
      <c r="AJ32" s="9"/>
      <c r="AK32" s="9"/>
      <c r="AL32" s="9"/>
      <c r="AM32" s="9"/>
      <c r="AO32" s="63" t="s">
        <v>196</v>
      </c>
      <c r="AP32" s="11">
        <f>(AP31-AR31)/(AR31-1)</f>
        <v>7.0661408738128983E-2</v>
      </c>
      <c r="AQ32" s="63" t="s">
        <v>197</v>
      </c>
      <c r="AR32" s="11">
        <f>AP32/0.9</f>
        <v>7.8512676375698864E-2</v>
      </c>
      <c r="AS32" s="9"/>
      <c r="AT32" s="9"/>
      <c r="AU32" s="9"/>
      <c r="AV32" s="9"/>
      <c r="AX32" s="105" t="s">
        <v>248</v>
      </c>
      <c r="AY32" s="74">
        <f>AG44</f>
        <v>0.55830253465027668</v>
      </c>
      <c r="AZ32" s="74">
        <f t="shared" ref="AZ32:BB32" si="27">AH44</f>
        <v>0.22792605533261709</v>
      </c>
      <c r="BA32" s="74">
        <f t="shared" si="27"/>
        <v>0.13552564334802608</v>
      </c>
      <c r="BB32" s="74">
        <f t="shared" si="27"/>
        <v>7.8245766669080064E-2</v>
      </c>
      <c r="BC32" s="67">
        <f t="shared" si="22"/>
        <v>1</v>
      </c>
    </row>
    <row r="33" spans="14:55" ht="29" x14ac:dyDescent="0.35">
      <c r="N33" s="70" t="s">
        <v>218</v>
      </c>
      <c r="O33" s="71">
        <f>U26</f>
        <v>6.2377681976019471E-2</v>
      </c>
      <c r="P33" s="69">
        <f>U27</f>
        <v>0.46731193219398909</v>
      </c>
      <c r="Q33" s="71">
        <f>U28</f>
        <v>0.26278881122723041</v>
      </c>
      <c r="R33" s="71">
        <f>U29</f>
        <v>0.20752157460276099</v>
      </c>
      <c r="S33" s="9"/>
      <c r="T33" s="9"/>
      <c r="U33" s="9"/>
      <c r="W33" s="70" t="s">
        <v>218</v>
      </c>
      <c r="X33" s="71">
        <f>AD26</f>
        <v>6.3665526748881651E-2</v>
      </c>
      <c r="Y33" s="69">
        <f>AD27</f>
        <v>0.41977810983833158</v>
      </c>
      <c r="Z33" s="71">
        <f>AD28</f>
        <v>0.304750314513417</v>
      </c>
      <c r="AA33" s="71">
        <f>AD29</f>
        <v>0.21180604889936983</v>
      </c>
      <c r="AB33" s="9"/>
      <c r="AC33" s="9"/>
      <c r="AD33" s="9"/>
      <c r="AF33" s="70" t="s">
        <v>218</v>
      </c>
      <c r="AG33" s="71">
        <f>AM26</f>
        <v>6.3840205805066982E-2</v>
      </c>
      <c r="AH33" s="69">
        <f>AM27</f>
        <v>0.26895022803933066</v>
      </c>
      <c r="AI33" s="71">
        <f>AM28</f>
        <v>0.43216451297688591</v>
      </c>
      <c r="AJ33" s="71">
        <f>AM29</f>
        <v>0.23504505317871643</v>
      </c>
      <c r="AK33" s="9"/>
      <c r="AL33" s="9"/>
      <c r="AM33" s="9"/>
      <c r="AO33" s="70" t="s">
        <v>218</v>
      </c>
      <c r="AP33" s="71">
        <f>AV26</f>
        <v>6.3840205805066982E-2</v>
      </c>
      <c r="AQ33" s="69">
        <f>AV27</f>
        <v>0.26895022803933066</v>
      </c>
      <c r="AR33" s="71">
        <f>AV28</f>
        <v>0.43216451297688591</v>
      </c>
      <c r="AS33" s="71">
        <f>AV29</f>
        <v>0.23504505317871643</v>
      </c>
      <c r="AT33" s="9"/>
      <c r="AU33" s="9"/>
      <c r="AV33" s="9"/>
      <c r="AX33" s="105" t="s">
        <v>250</v>
      </c>
      <c r="AY33" s="74">
        <f>AP44</f>
        <v>8.0737878562605891E-2</v>
      </c>
      <c r="AZ33" s="74">
        <f t="shared" ref="AZ33:BB33" si="28">AQ44</f>
        <v>0.430723521174315</v>
      </c>
      <c r="BA33" s="74">
        <f t="shared" si="28"/>
        <v>0.31269645908108945</v>
      </c>
      <c r="BB33" s="74">
        <f t="shared" si="28"/>
        <v>0.1758421411819896</v>
      </c>
      <c r="BC33" s="67">
        <f t="shared" si="22"/>
        <v>0.99999999999999989</v>
      </c>
    </row>
    <row r="35" spans="14:55" x14ac:dyDescent="0.35">
      <c r="N35" s="136" t="s">
        <v>259</v>
      </c>
      <c r="O35" s="137"/>
      <c r="P35" s="137"/>
      <c r="Q35" s="137"/>
      <c r="R35" s="137"/>
      <c r="S35" s="137"/>
      <c r="T35" s="137"/>
      <c r="U35" s="138"/>
      <c r="W35" s="136" t="s">
        <v>260</v>
      </c>
      <c r="X35" s="137"/>
      <c r="Y35" s="137"/>
      <c r="Z35" s="137"/>
      <c r="AA35" s="137"/>
      <c r="AB35" s="137"/>
      <c r="AC35" s="137"/>
      <c r="AD35" s="138"/>
      <c r="AF35" s="136" t="s">
        <v>261</v>
      </c>
      <c r="AG35" s="137"/>
      <c r="AH35" s="137"/>
      <c r="AI35" s="137"/>
      <c r="AJ35" s="137"/>
      <c r="AK35" s="137"/>
      <c r="AL35" s="137"/>
      <c r="AM35" s="138"/>
      <c r="AO35" s="136" t="s">
        <v>262</v>
      </c>
      <c r="AP35" s="137"/>
      <c r="AQ35" s="137"/>
      <c r="AR35" s="137"/>
      <c r="AS35" s="137"/>
      <c r="AT35" s="137"/>
      <c r="AU35" s="137"/>
      <c r="AV35" s="138"/>
    </row>
    <row r="36" spans="14:55" x14ac:dyDescent="0.35">
      <c r="N36" s="11" t="s">
        <v>183</v>
      </c>
      <c r="O36" s="102" t="s">
        <v>251</v>
      </c>
      <c r="P36" s="102" t="s">
        <v>252</v>
      </c>
      <c r="Q36" s="102" t="s">
        <v>253</v>
      </c>
      <c r="R36" s="102" t="s">
        <v>254</v>
      </c>
      <c r="S36" s="54" t="s">
        <v>187</v>
      </c>
      <c r="T36" s="54" t="s">
        <v>188</v>
      </c>
      <c r="U36" s="54" t="s">
        <v>189</v>
      </c>
      <c r="W36" s="11" t="s">
        <v>183</v>
      </c>
      <c r="X36" s="102" t="s">
        <v>251</v>
      </c>
      <c r="Y36" s="102" t="s">
        <v>252</v>
      </c>
      <c r="Z36" s="102" t="s">
        <v>253</v>
      </c>
      <c r="AA36" s="102" t="s">
        <v>254</v>
      </c>
      <c r="AB36" s="54" t="s">
        <v>187</v>
      </c>
      <c r="AC36" s="54" t="s">
        <v>188</v>
      </c>
      <c r="AD36" s="54" t="s">
        <v>189</v>
      </c>
      <c r="AF36" s="11" t="s">
        <v>183</v>
      </c>
      <c r="AG36" s="102" t="s">
        <v>251</v>
      </c>
      <c r="AH36" s="102" t="s">
        <v>252</v>
      </c>
      <c r="AI36" s="102" t="s">
        <v>253</v>
      </c>
      <c r="AJ36" s="102" t="s">
        <v>254</v>
      </c>
      <c r="AK36" s="54" t="s">
        <v>187</v>
      </c>
      <c r="AL36" s="54" t="s">
        <v>188</v>
      </c>
      <c r="AM36" s="54" t="s">
        <v>189</v>
      </c>
      <c r="AO36" s="11" t="s">
        <v>183</v>
      </c>
      <c r="AP36" s="102" t="s">
        <v>251</v>
      </c>
      <c r="AQ36" s="102" t="s">
        <v>252</v>
      </c>
      <c r="AR36" s="102" t="s">
        <v>253</v>
      </c>
      <c r="AS36" s="102" t="s">
        <v>254</v>
      </c>
      <c r="AT36" s="54" t="s">
        <v>187</v>
      </c>
      <c r="AU36" s="54" t="s">
        <v>188</v>
      </c>
      <c r="AV36" s="54" t="s">
        <v>189</v>
      </c>
    </row>
    <row r="37" spans="14:55" x14ac:dyDescent="0.35">
      <c r="N37" s="102" t="s">
        <v>251</v>
      </c>
      <c r="O37" s="66">
        <v>1</v>
      </c>
      <c r="P37" s="66">
        <f>2</f>
        <v>2</v>
      </c>
      <c r="Q37" s="66">
        <f>3</f>
        <v>3</v>
      </c>
      <c r="R37" s="66">
        <f>5</f>
        <v>5</v>
      </c>
      <c r="S37" s="57">
        <f>SUM(O37:R37)</f>
        <v>11</v>
      </c>
      <c r="T37" s="55">
        <f t="shared" ref="T37:T40" si="29">GEOMEAN(O37:R37)</f>
        <v>2.340347319320716</v>
      </c>
      <c r="U37" s="55">
        <f>T37/$T$41</f>
        <v>0.48318902596302593</v>
      </c>
      <c r="W37" s="102" t="s">
        <v>244</v>
      </c>
      <c r="X37" s="66">
        <v>1</v>
      </c>
      <c r="Y37" s="66">
        <f>3</f>
        <v>3</v>
      </c>
      <c r="Z37" s="66">
        <f>5</f>
        <v>5</v>
      </c>
      <c r="AA37" s="66">
        <f>7</f>
        <v>7</v>
      </c>
      <c r="AB37" s="57">
        <f>SUM(X37:AA37)</f>
        <v>16</v>
      </c>
      <c r="AC37" s="55">
        <f t="shared" ref="AC37:AC40" si="30">GEOMEAN(X37:AA37)</f>
        <v>3.2010858729436795</v>
      </c>
      <c r="AD37" s="55">
        <f>AC37/$AC$41</f>
        <v>0.58715611769223053</v>
      </c>
      <c r="AF37" s="102" t="s">
        <v>251</v>
      </c>
      <c r="AG37" s="66">
        <v>1</v>
      </c>
      <c r="AH37" s="66">
        <f>3</f>
        <v>3</v>
      </c>
      <c r="AI37" s="66">
        <f>4</f>
        <v>4</v>
      </c>
      <c r="AJ37" s="66">
        <f>6</f>
        <v>6</v>
      </c>
      <c r="AK37" s="57">
        <f>SUM(AG37:AJ37)</f>
        <v>14</v>
      </c>
      <c r="AL37" s="55">
        <f t="shared" ref="AL37:AL40" si="31">GEOMEAN(AG37:AJ37)</f>
        <v>2.9129506302439405</v>
      </c>
      <c r="AM37" s="55">
        <f>AL37/$AL$41</f>
        <v>0.55830253465027668</v>
      </c>
      <c r="AO37" s="102" t="s">
        <v>251</v>
      </c>
      <c r="AP37" s="66">
        <v>1</v>
      </c>
      <c r="AQ37" s="66">
        <f>1/3</f>
        <v>0.33333333333333331</v>
      </c>
      <c r="AR37" s="66">
        <f>1/5</f>
        <v>0.2</v>
      </c>
      <c r="AS37" s="66">
        <f>1/3</f>
        <v>0.33333333333333331</v>
      </c>
      <c r="AT37" s="57">
        <f>SUM(AP37:AS37)</f>
        <v>1.8666666666666665</v>
      </c>
      <c r="AU37" s="55">
        <f t="shared" ref="AU37:AU40" si="32">GEOMEAN(AP37:AS37)</f>
        <v>0.38609739509608965</v>
      </c>
      <c r="AV37" s="55">
        <f>AU37/$AU$41</f>
        <v>8.0737878562605891E-2</v>
      </c>
    </row>
    <row r="38" spans="14:55" x14ac:dyDescent="0.35">
      <c r="N38" s="102" t="s">
        <v>252</v>
      </c>
      <c r="O38" s="11">
        <f>1/P37</f>
        <v>0.5</v>
      </c>
      <c r="P38" s="11">
        <v>1</v>
      </c>
      <c r="Q38" s="11">
        <v>2</v>
      </c>
      <c r="R38" s="11">
        <v>3</v>
      </c>
      <c r="S38" s="57">
        <f>SUM(O38:R38)</f>
        <v>6.5</v>
      </c>
      <c r="T38" s="55">
        <f t="shared" si="29"/>
        <v>1.3160740129524926</v>
      </c>
      <c r="U38" s="55">
        <f t="shared" ref="U38:U40" si="33">T38/$T$41</f>
        <v>0.27171715717748202</v>
      </c>
      <c r="W38" s="102" t="s">
        <v>242</v>
      </c>
      <c r="X38" s="11">
        <f>1/Y37</f>
        <v>0.33333333333333331</v>
      </c>
      <c r="Y38" s="11">
        <v>1</v>
      </c>
      <c r="Z38" s="11">
        <v>2</v>
      </c>
      <c r="AA38" s="11">
        <v>3</v>
      </c>
      <c r="AB38" s="57">
        <f>SUM(X38:AA38)</f>
        <v>6.333333333333333</v>
      </c>
      <c r="AC38" s="55">
        <f t="shared" si="30"/>
        <v>1.189207115002721</v>
      </c>
      <c r="AD38" s="55">
        <f t="shared" ref="AD38:AD40" si="34">AC38/$AC$41</f>
        <v>0.2181291788135859</v>
      </c>
      <c r="AF38" s="102" t="s">
        <v>252</v>
      </c>
      <c r="AG38" s="11">
        <f>1/AH37</f>
        <v>0.33333333333333331</v>
      </c>
      <c r="AH38" s="11">
        <v>1</v>
      </c>
      <c r="AI38" s="11">
        <v>2</v>
      </c>
      <c r="AJ38" s="11">
        <v>3</v>
      </c>
      <c r="AK38" s="57">
        <f>SUM(AG38:AJ38)</f>
        <v>6.333333333333333</v>
      </c>
      <c r="AL38" s="55">
        <f t="shared" si="31"/>
        <v>1.189207115002721</v>
      </c>
      <c r="AM38" s="55">
        <f t="shared" ref="AM38:AM40" si="35">AL38/$AL$41</f>
        <v>0.22792605533261709</v>
      </c>
      <c r="AO38" s="102" t="s">
        <v>252</v>
      </c>
      <c r="AP38" s="11">
        <f>1/AQ37</f>
        <v>3</v>
      </c>
      <c r="AQ38" s="11">
        <v>1</v>
      </c>
      <c r="AR38" s="11">
        <v>2</v>
      </c>
      <c r="AS38" s="11">
        <v>3</v>
      </c>
      <c r="AT38" s="57">
        <f>SUM(AP38:AS38)</f>
        <v>9</v>
      </c>
      <c r="AU38" s="55">
        <f t="shared" si="32"/>
        <v>2.0597671439071177</v>
      </c>
      <c r="AV38" s="55">
        <f t="shared" ref="AV38:AV40" si="36">AU38/$AU$41</f>
        <v>0.430723521174315</v>
      </c>
    </row>
    <row r="39" spans="14:55" ht="29" x14ac:dyDescent="0.35">
      <c r="N39" s="102" t="s">
        <v>253</v>
      </c>
      <c r="O39" s="11">
        <f>1/Q37</f>
        <v>0.33333333333333331</v>
      </c>
      <c r="P39" s="11">
        <f>1/Q38</f>
        <v>0.5</v>
      </c>
      <c r="Q39" s="11">
        <v>1</v>
      </c>
      <c r="R39" s="11">
        <v>2</v>
      </c>
      <c r="S39" s="57">
        <f>SUM(O39:R39)</f>
        <v>3.833333333333333</v>
      </c>
      <c r="T39" s="55">
        <f t="shared" si="29"/>
        <v>0.75983568565159254</v>
      </c>
      <c r="U39" s="55">
        <f t="shared" si="33"/>
        <v>0.15687597383985907</v>
      </c>
      <c r="W39" s="103" t="s">
        <v>245</v>
      </c>
      <c r="X39" s="11">
        <f>1/Z37</f>
        <v>0.2</v>
      </c>
      <c r="Y39" s="11">
        <f>1/Z38</f>
        <v>0.5</v>
      </c>
      <c r="Z39" s="11">
        <v>1</v>
      </c>
      <c r="AA39" s="11">
        <v>2</v>
      </c>
      <c r="AB39" s="57">
        <f>SUM(X39:AA39)</f>
        <v>3.7</v>
      </c>
      <c r="AC39" s="55">
        <f t="shared" si="30"/>
        <v>0.66874030497642201</v>
      </c>
      <c r="AD39" s="55">
        <f t="shared" si="34"/>
        <v>0.12266305147671451</v>
      </c>
      <c r="AF39" s="102" t="s">
        <v>253</v>
      </c>
      <c r="AG39" s="11">
        <f>1/AI37</f>
        <v>0.25</v>
      </c>
      <c r="AH39" s="11">
        <f>1/AI38</f>
        <v>0.5</v>
      </c>
      <c r="AI39" s="11">
        <v>1</v>
      </c>
      <c r="AJ39" s="11">
        <v>2</v>
      </c>
      <c r="AK39" s="57">
        <f>SUM(AG39:AJ39)</f>
        <v>3.75</v>
      </c>
      <c r="AL39" s="55">
        <f t="shared" si="31"/>
        <v>0.70710678118654757</v>
      </c>
      <c r="AM39" s="55">
        <f t="shared" si="35"/>
        <v>0.13552564334802608</v>
      </c>
      <c r="AO39" s="102" t="s">
        <v>253</v>
      </c>
      <c r="AP39" s="11">
        <f>1/AR37</f>
        <v>5</v>
      </c>
      <c r="AQ39" s="11">
        <f>1/AR38</f>
        <v>0.5</v>
      </c>
      <c r="AR39" s="11">
        <v>1</v>
      </c>
      <c r="AS39" s="11">
        <v>2</v>
      </c>
      <c r="AT39" s="57">
        <f>SUM(AP39:AS39)</f>
        <v>8.5</v>
      </c>
      <c r="AU39" s="55">
        <f t="shared" si="32"/>
        <v>1.4953487812212205</v>
      </c>
      <c r="AV39" s="55">
        <f t="shared" si="36"/>
        <v>0.31269645908108945</v>
      </c>
    </row>
    <row r="40" spans="14:55" ht="29" x14ac:dyDescent="0.35">
      <c r="N40" s="102" t="s">
        <v>254</v>
      </c>
      <c r="O40" s="11">
        <f>1/R37</f>
        <v>0.2</v>
      </c>
      <c r="P40" s="11">
        <f>1/R38</f>
        <v>0.33333333333333331</v>
      </c>
      <c r="Q40" s="11">
        <f>1/R39</f>
        <v>0.5</v>
      </c>
      <c r="R40" s="11">
        <v>1</v>
      </c>
      <c r="S40" s="57">
        <f>SUM(O40:R40)</f>
        <v>2.0333333333333332</v>
      </c>
      <c r="T40" s="55">
        <f t="shared" si="29"/>
        <v>0.42728700639623407</v>
      </c>
      <c r="U40" s="55">
        <f t="shared" si="33"/>
        <v>8.8217843019632897E-2</v>
      </c>
      <c r="W40" s="103" t="s">
        <v>243</v>
      </c>
      <c r="X40" s="11">
        <f>1/AA37</f>
        <v>0.14285714285714285</v>
      </c>
      <c r="Y40" s="11">
        <f>1/AA38</f>
        <v>0.33333333333333331</v>
      </c>
      <c r="Z40" s="11">
        <f>1/AA39</f>
        <v>0.5</v>
      </c>
      <c r="AA40" s="11">
        <v>1</v>
      </c>
      <c r="AB40" s="57">
        <f>SUM(X40:AA40)</f>
        <v>1.9761904761904763</v>
      </c>
      <c r="AC40" s="55">
        <f t="shared" si="30"/>
        <v>0.39281465090051298</v>
      </c>
      <c r="AD40" s="55">
        <f t="shared" si="34"/>
        <v>7.205165201746902E-2</v>
      </c>
      <c r="AF40" s="102" t="s">
        <v>254</v>
      </c>
      <c r="AG40" s="11">
        <f>1/AJ37</f>
        <v>0.16666666666666666</v>
      </c>
      <c r="AH40" s="11">
        <f>1/AJ38</f>
        <v>0.33333333333333331</v>
      </c>
      <c r="AI40" s="11">
        <f>1/AJ39</f>
        <v>0.5</v>
      </c>
      <c r="AJ40" s="11">
        <v>1</v>
      </c>
      <c r="AK40" s="57">
        <f>SUM(AG40:AJ40)</f>
        <v>2</v>
      </c>
      <c r="AL40" s="55">
        <f t="shared" si="31"/>
        <v>0.40824829046386302</v>
      </c>
      <c r="AM40" s="55">
        <f t="shared" si="35"/>
        <v>7.8245766669080064E-2</v>
      </c>
      <c r="AO40" s="102" t="s">
        <v>254</v>
      </c>
      <c r="AP40" s="11">
        <f>1/AS37</f>
        <v>3</v>
      </c>
      <c r="AQ40" s="11">
        <f>1/AS38</f>
        <v>0.33333333333333331</v>
      </c>
      <c r="AR40" s="11">
        <f>1/AS39</f>
        <v>0.5</v>
      </c>
      <c r="AS40" s="11">
        <v>1</v>
      </c>
      <c r="AT40" s="57">
        <f>SUM(AP40:AS40)</f>
        <v>4.8333333333333339</v>
      </c>
      <c r="AU40" s="55">
        <f t="shared" si="32"/>
        <v>0.8408964152537145</v>
      </c>
      <c r="AV40" s="55">
        <f t="shared" si="36"/>
        <v>0.1758421411819896</v>
      </c>
    </row>
    <row r="41" spans="14:55" x14ac:dyDescent="0.35">
      <c r="N41" s="54" t="s">
        <v>187</v>
      </c>
      <c r="O41" s="55">
        <f>SUM(O37:O40)</f>
        <v>2.0333333333333332</v>
      </c>
      <c r="P41" s="55">
        <f>SUM(P37:P40)</f>
        <v>3.8333333333333335</v>
      </c>
      <c r="Q41" s="55">
        <f>SUM(Q37:Q40)</f>
        <v>6.5</v>
      </c>
      <c r="R41" s="55">
        <f>SUM(R37:R40)</f>
        <v>11</v>
      </c>
      <c r="S41" s="54" t="s">
        <v>193</v>
      </c>
      <c r="T41" s="55">
        <f>SUM(T37:T40)</f>
        <v>4.8435440243210355</v>
      </c>
      <c r="U41" s="9"/>
      <c r="W41" s="54" t="s">
        <v>187</v>
      </c>
      <c r="X41" s="55">
        <f>SUM(X37:X40)</f>
        <v>1.676190476190476</v>
      </c>
      <c r="Y41" s="55">
        <f>SUM(Y37:Y40)</f>
        <v>4.833333333333333</v>
      </c>
      <c r="Z41" s="55">
        <f>SUM(Z37:Z40)</f>
        <v>8.5</v>
      </c>
      <c r="AA41" s="55">
        <f>SUM(AA37:AA40)</f>
        <v>13</v>
      </c>
      <c r="AB41" s="54" t="s">
        <v>193</v>
      </c>
      <c r="AC41" s="55">
        <f>SUM(AC37:AC40)</f>
        <v>5.4518479438233358</v>
      </c>
      <c r="AD41" s="9"/>
      <c r="AF41" s="54" t="s">
        <v>187</v>
      </c>
      <c r="AG41" s="55">
        <f>SUM(AG37:AG40)</f>
        <v>1.75</v>
      </c>
      <c r="AH41" s="55">
        <f>SUM(AH37:AH40)</f>
        <v>4.833333333333333</v>
      </c>
      <c r="AI41" s="55">
        <f>SUM(AI37:AI40)</f>
        <v>7.5</v>
      </c>
      <c r="AJ41" s="55">
        <f>SUM(AJ37:AJ40)</f>
        <v>12</v>
      </c>
      <c r="AK41" s="54" t="s">
        <v>193</v>
      </c>
      <c r="AL41" s="55">
        <f>SUM(AL37:AL40)</f>
        <v>5.2175128168970728</v>
      </c>
      <c r="AM41" s="9"/>
      <c r="AO41" s="54" t="s">
        <v>187</v>
      </c>
      <c r="AP41" s="55">
        <f>SUM(AP37:AP40)</f>
        <v>12</v>
      </c>
      <c r="AQ41" s="55">
        <f>SUM(AQ37:AQ40)</f>
        <v>2.1666666666666665</v>
      </c>
      <c r="AR41" s="55">
        <f>SUM(AR37:AR40)</f>
        <v>3.7</v>
      </c>
      <c r="AS41" s="55">
        <f>SUM(AS37:AS40)</f>
        <v>6.3333333333333339</v>
      </c>
      <c r="AT41" s="54" t="s">
        <v>193</v>
      </c>
      <c r="AU41" s="55">
        <f>SUM(AU37:AU40)</f>
        <v>4.7821097354781426</v>
      </c>
      <c r="AV41" s="9"/>
    </row>
    <row r="42" spans="14:55" x14ac:dyDescent="0.35">
      <c r="N42" s="61" t="s">
        <v>194</v>
      </c>
      <c r="O42" s="11">
        <f>O41*U37+P41*U38+Q41*U39+R41*U40</f>
        <v>4.0141568918135464</v>
      </c>
      <c r="P42" s="62" t="s">
        <v>195</v>
      </c>
      <c r="Q42" s="11">
        <v>4</v>
      </c>
      <c r="R42" s="9"/>
      <c r="S42" s="9"/>
      <c r="T42" s="9"/>
      <c r="U42" s="9"/>
      <c r="W42" s="61" t="s">
        <v>194</v>
      </c>
      <c r="X42" s="11">
        <f>X41*AD37+Y41*AD38+Z41*AD39+AA41*AD40</f>
        <v>4.0177839372241939</v>
      </c>
      <c r="Y42" s="62" t="s">
        <v>195</v>
      </c>
      <c r="Z42" s="11">
        <v>4</v>
      </c>
      <c r="AA42" s="9"/>
      <c r="AB42" s="9"/>
      <c r="AC42" s="9"/>
      <c r="AD42" s="9"/>
      <c r="AF42" s="61" t="s">
        <v>194</v>
      </c>
      <c r="AG42" s="11">
        <f>AG41*AM37+AH41*AM38+AI41*AM39+AJ41*AM40</f>
        <v>4.0340635615514566</v>
      </c>
      <c r="AH42" s="62" t="s">
        <v>195</v>
      </c>
      <c r="AI42" s="11">
        <v>4</v>
      </c>
      <c r="AJ42" s="9"/>
      <c r="AK42" s="9"/>
      <c r="AL42" s="9"/>
      <c r="AM42" s="9"/>
      <c r="AO42" s="61" t="s">
        <v>194</v>
      </c>
      <c r="AP42" s="11">
        <f>AP41*AV37+AQ41*AV38+AR41*AV39+AS41*AV40</f>
        <v>4.1727326313815851</v>
      </c>
      <c r="AQ42" s="62" t="s">
        <v>195</v>
      </c>
      <c r="AR42" s="11">
        <v>4</v>
      </c>
      <c r="AS42" s="9"/>
      <c r="AT42" s="9"/>
      <c r="AU42" s="9"/>
      <c r="AV42" s="9"/>
    </row>
    <row r="43" spans="14:55" x14ac:dyDescent="0.35">
      <c r="N43" s="63" t="s">
        <v>196</v>
      </c>
      <c r="O43" s="66">
        <f>(O42-Q42)/(Q42-1)</f>
        <v>4.7189639378488009E-3</v>
      </c>
      <c r="P43" s="63" t="s">
        <v>197</v>
      </c>
      <c r="Q43" s="66">
        <f>O43/0.9</f>
        <v>5.2432932642764449E-3</v>
      </c>
      <c r="R43" s="9"/>
      <c r="S43" s="9"/>
      <c r="T43" s="9"/>
      <c r="U43" s="9"/>
      <c r="W43" s="63" t="s">
        <v>196</v>
      </c>
      <c r="X43" s="11">
        <f>(X42-Z42)/(Z42-1)</f>
        <v>5.9279790747313044E-3</v>
      </c>
      <c r="Y43" s="63" t="s">
        <v>197</v>
      </c>
      <c r="Z43" s="11">
        <f>X43/0.9</f>
        <v>6.5866434163681159E-3</v>
      </c>
      <c r="AA43" s="9"/>
      <c r="AB43" s="9"/>
      <c r="AC43" s="9"/>
      <c r="AD43" s="9"/>
      <c r="AF43" s="63" t="s">
        <v>196</v>
      </c>
      <c r="AG43" s="11">
        <f>(AG42-AI42)/(AI42-1)</f>
        <v>1.1354520517152208E-2</v>
      </c>
      <c r="AH43" s="63" t="s">
        <v>197</v>
      </c>
      <c r="AI43" s="11">
        <f>AG43/0.9</f>
        <v>1.2616133907946898E-2</v>
      </c>
      <c r="AJ43" s="9"/>
      <c r="AK43" s="9"/>
      <c r="AL43" s="9"/>
      <c r="AM43" s="9"/>
      <c r="AO43" s="63" t="s">
        <v>196</v>
      </c>
      <c r="AP43" s="11">
        <f>(AP42-AR42)/(AR42-1)</f>
        <v>5.7577543793861707E-2</v>
      </c>
      <c r="AQ43" s="63" t="s">
        <v>197</v>
      </c>
      <c r="AR43" s="11">
        <f>AP43/0.9</f>
        <v>6.3975048659846337E-2</v>
      </c>
      <c r="AS43" s="9"/>
      <c r="AT43" s="9"/>
      <c r="AU43" s="9"/>
      <c r="AV43" s="9"/>
    </row>
    <row r="44" spans="14:55" x14ac:dyDescent="0.35">
      <c r="N44" s="70" t="s">
        <v>218</v>
      </c>
      <c r="O44" s="71">
        <f>U37</f>
        <v>0.48318902596302593</v>
      </c>
      <c r="P44" s="69">
        <f>U38</f>
        <v>0.27171715717748202</v>
      </c>
      <c r="Q44" s="71">
        <f>U39</f>
        <v>0.15687597383985907</v>
      </c>
      <c r="R44" s="71">
        <f>U40</f>
        <v>8.8217843019632897E-2</v>
      </c>
      <c r="S44" s="9"/>
      <c r="T44" s="9"/>
      <c r="U44" s="9"/>
      <c r="W44" s="70" t="s">
        <v>218</v>
      </c>
      <c r="X44" s="71">
        <f>AD37</f>
        <v>0.58715611769223053</v>
      </c>
      <c r="Y44" s="69">
        <f>AD38</f>
        <v>0.2181291788135859</v>
      </c>
      <c r="Z44" s="71">
        <f>AD39</f>
        <v>0.12266305147671451</v>
      </c>
      <c r="AA44" s="71">
        <f>AD40</f>
        <v>7.205165201746902E-2</v>
      </c>
      <c r="AB44" s="9"/>
      <c r="AC44" s="9"/>
      <c r="AD44" s="9"/>
      <c r="AF44" s="70" t="s">
        <v>218</v>
      </c>
      <c r="AG44" s="71">
        <f>AM37</f>
        <v>0.55830253465027668</v>
      </c>
      <c r="AH44" s="69">
        <f>AM38</f>
        <v>0.22792605533261709</v>
      </c>
      <c r="AI44" s="71">
        <f>AM39</f>
        <v>0.13552564334802608</v>
      </c>
      <c r="AJ44" s="71">
        <f>AM40</f>
        <v>7.8245766669080064E-2</v>
      </c>
      <c r="AK44" s="9"/>
      <c r="AL44" s="9"/>
      <c r="AM44" s="9"/>
      <c r="AO44" s="70" t="s">
        <v>218</v>
      </c>
      <c r="AP44" s="71">
        <f>AV37</f>
        <v>8.0737878562605891E-2</v>
      </c>
      <c r="AQ44" s="69">
        <f>AV38</f>
        <v>0.430723521174315</v>
      </c>
      <c r="AR44" s="71">
        <f>AV39</f>
        <v>0.31269645908108945</v>
      </c>
      <c r="AS44" s="71">
        <f>AV40</f>
        <v>0.1758421411819896</v>
      </c>
      <c r="AT44" s="9"/>
      <c r="AU44" s="9"/>
      <c r="AV44" s="9"/>
    </row>
    <row r="49" spans="14:19" x14ac:dyDescent="0.35">
      <c r="N49" s="86" t="s">
        <v>228</v>
      </c>
      <c r="O49" s="86" t="s">
        <v>224</v>
      </c>
      <c r="P49" s="86" t="s">
        <v>229</v>
      </c>
      <c r="Q49" s="86" t="s">
        <v>223</v>
      </c>
      <c r="R49" s="86" t="s">
        <v>230</v>
      </c>
      <c r="S49" s="86" t="s">
        <v>225</v>
      </c>
    </row>
    <row r="50" spans="14:19" x14ac:dyDescent="0.35">
      <c r="N50" s="79">
        <f>O10</f>
        <v>0.2158630838021208</v>
      </c>
      <c r="O50" s="106">
        <v>0.9</v>
      </c>
      <c r="P50" s="66">
        <f>O20</f>
        <v>7.7081253211219725E-4</v>
      </c>
      <c r="Q50" s="82">
        <v>0.57999999999999996</v>
      </c>
      <c r="R50" s="66">
        <f>O32</f>
        <v>7.6792112320223538E-2</v>
      </c>
      <c r="S50" s="106">
        <v>0.9</v>
      </c>
    </row>
    <row r="51" spans="14:19" x14ac:dyDescent="0.35">
      <c r="N51" s="80"/>
      <c r="O51" s="80"/>
      <c r="P51" s="66">
        <f>W21</f>
        <v>7.0680716709305242E-3</v>
      </c>
      <c r="Q51" s="82">
        <v>0.9</v>
      </c>
      <c r="R51" s="66">
        <f>X32</f>
        <v>0.11894604334888144</v>
      </c>
      <c r="S51" s="106">
        <v>0.9</v>
      </c>
    </row>
    <row r="52" spans="14:19" x14ac:dyDescent="0.35">
      <c r="N52" s="68"/>
      <c r="O52" s="68"/>
      <c r="P52" s="66">
        <f>AF20</f>
        <v>1.925554527908524E-2</v>
      </c>
      <c r="Q52" s="82">
        <v>0.57999999999999996</v>
      </c>
      <c r="R52" s="66">
        <f>AG32</f>
        <v>7.0661408738128983E-2</v>
      </c>
      <c r="S52" s="106">
        <v>0.9</v>
      </c>
    </row>
    <row r="53" spans="14:19" x14ac:dyDescent="0.35">
      <c r="N53" s="68"/>
      <c r="O53" s="68"/>
      <c r="P53" s="66">
        <f>AN20</f>
        <v>1.8472990318199045E-3</v>
      </c>
      <c r="Q53" s="82">
        <v>0.57999999999999996</v>
      </c>
      <c r="R53" s="66">
        <f>AP32</f>
        <v>7.0661408738128983E-2</v>
      </c>
      <c r="S53" s="106">
        <v>0.9</v>
      </c>
    </row>
    <row r="54" spans="14:19" x14ac:dyDescent="0.35">
      <c r="R54" s="66">
        <f>O43</f>
        <v>4.7189639378488009E-3</v>
      </c>
      <c r="S54" s="106">
        <v>0.9</v>
      </c>
    </row>
    <row r="55" spans="14:19" x14ac:dyDescent="0.35">
      <c r="R55" s="66">
        <f>X43</f>
        <v>5.9279790747313044E-3</v>
      </c>
      <c r="S55" s="106">
        <v>0.9</v>
      </c>
    </row>
    <row r="56" spans="14:19" x14ac:dyDescent="0.35">
      <c r="R56" s="66">
        <f>AG43</f>
        <v>1.1354520517152208E-2</v>
      </c>
      <c r="S56" s="106">
        <v>0.9</v>
      </c>
    </row>
    <row r="57" spans="14:19" x14ac:dyDescent="0.35">
      <c r="R57" s="66">
        <f>AP43</f>
        <v>5.7577543793861707E-2</v>
      </c>
      <c r="S57" s="106">
        <v>0.9</v>
      </c>
    </row>
    <row r="62" spans="14:19" x14ac:dyDescent="0.35">
      <c r="N62" s="87" t="s">
        <v>216</v>
      </c>
      <c r="O62" s="87"/>
      <c r="P62" s="87"/>
      <c r="Q62" s="87"/>
      <c r="R62" s="75" t="s">
        <v>219</v>
      </c>
    </row>
    <row r="63" spans="14:19" x14ac:dyDescent="0.35">
      <c r="N63" s="11" cm="1">
        <f t="array" ref="N63:Q63">MMULT(MMULT(O11:R11,AV15:BC18),AY26:BB33)</f>
        <v>0.17870107006799196</v>
      </c>
      <c r="O63" s="11">
        <v>0.3033293558403799</v>
      </c>
      <c r="P63" s="11">
        <v>0.32930529024453681</v>
      </c>
      <c r="Q63" s="11">
        <v>0.18866428384709139</v>
      </c>
      <c r="R63" s="76">
        <f>MAX(_xlfn.ANCHORARRAY(N63))</f>
        <v>0.32930529024453681</v>
      </c>
    </row>
    <row r="64" spans="14:19" x14ac:dyDescent="0.35">
      <c r="N64" s="77" t="s">
        <v>263</v>
      </c>
      <c r="O64" s="77" t="s">
        <v>264</v>
      </c>
      <c r="P64" s="77" t="s">
        <v>265</v>
      </c>
      <c r="Q64" s="77" t="s">
        <v>266</v>
      </c>
    </row>
    <row r="66" spans="14:17" x14ac:dyDescent="0.35">
      <c r="N66" s="87" t="s">
        <v>221</v>
      </c>
      <c r="O66" s="78"/>
      <c r="P66" s="78"/>
      <c r="Q66" s="78"/>
    </row>
    <row r="67" spans="14:17" x14ac:dyDescent="0.35">
      <c r="N67" s="66" cm="1">
        <f t="array" ref="N67">N50+MMULT(O11:R11,P50:P53)+MMULT(MMULT(O11:R11,AV15:BC18),R50:R57)</f>
        <v>0.28095662743285371</v>
      </c>
    </row>
    <row r="68" spans="14:17" x14ac:dyDescent="0.35">
      <c r="N68" s="9"/>
    </row>
    <row r="69" spans="14:17" x14ac:dyDescent="0.35">
      <c r="N69" s="87" t="s">
        <v>222</v>
      </c>
    </row>
    <row r="70" spans="14:17" x14ac:dyDescent="0.35">
      <c r="N70" s="66" cm="1">
        <f t="array" ref="N70">O50+MMULT(O11:R11,Q50:Q53)+MMULT(MMULT(O11:R11,AV15:BC18),S50:S57)</f>
        <v>2.5875844840032611</v>
      </c>
    </row>
    <row r="72" spans="14:17" x14ac:dyDescent="0.35">
      <c r="N72" s="88" t="s">
        <v>226</v>
      </c>
    </row>
    <row r="73" spans="14:17" x14ac:dyDescent="0.35">
      <c r="N73" s="84">
        <f>N67/N70</f>
        <v>0.10857872628691323</v>
      </c>
    </row>
    <row r="75" spans="14:17" ht="29" x14ac:dyDescent="0.35">
      <c r="N75" s="85" t="s">
        <v>231</v>
      </c>
    </row>
  </sheetData>
  <mergeCells count="15">
    <mergeCell ref="N35:U35"/>
    <mergeCell ref="W35:AD35"/>
    <mergeCell ref="AF35:AM35"/>
    <mergeCell ref="AO35:AV35"/>
    <mergeCell ref="N2:T2"/>
    <mergeCell ref="N13:T13"/>
    <mergeCell ref="V13:AC13"/>
    <mergeCell ref="AE13:AK13"/>
    <mergeCell ref="AM13:AS13"/>
    <mergeCell ref="AU13:AY13"/>
    <mergeCell ref="N24:U24"/>
    <mergeCell ref="W24:AD24"/>
    <mergeCell ref="AF24:AM24"/>
    <mergeCell ref="AO24:AV24"/>
    <mergeCell ref="AX24:BB24"/>
  </mergeCells>
  <conditionalFormatting sqref="N63:Q63">
    <cfRule type="cellIs" dxfId="1" priority="2" operator="equal">
      <formula>$R$63</formula>
    </cfRule>
  </conditionalFormatting>
  <conditionalFormatting sqref="AV15:BC18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202"/>
  <sheetViews>
    <sheetView zoomScale="60" workbookViewId="0">
      <selection activeCell="Q1" sqref="Q1"/>
    </sheetView>
  </sheetViews>
  <sheetFormatPr defaultColWidth="8.6328125" defaultRowHeight="14.5" x14ac:dyDescent="0.35"/>
  <cols>
    <col min="1" max="1" width="9" customWidth="1"/>
    <col min="3" max="4" width="22.1796875" customWidth="1"/>
    <col min="15" max="16" width="16.453125" style="7" customWidth="1"/>
    <col min="17" max="17" width="10.1796875" style="7" customWidth="1"/>
    <col min="18" max="18" width="12.08984375" style="7" customWidth="1"/>
    <col min="19" max="19" width="11.90625" style="7" customWidth="1"/>
    <col min="20" max="20" width="9.08984375" style="7" customWidth="1"/>
    <col min="22" max="22" width="12" customWidth="1"/>
    <col min="23" max="23" width="8.54296875" customWidth="1"/>
    <col min="41" max="41" width="16.453125" style="7" customWidth="1"/>
    <col min="42" max="42" width="14.90625" style="7" customWidth="1"/>
    <col min="43" max="43" width="9.08984375" style="7" customWidth="1"/>
    <col min="44" max="44" width="11.6328125" customWidth="1"/>
    <col min="45" max="45" width="12" customWidth="1"/>
  </cols>
  <sheetData>
    <row r="1" spans="1:45" ht="29" x14ac:dyDescent="0.35">
      <c r="A1" s="1" t="s">
        <v>0</v>
      </c>
      <c r="C1" s="2"/>
      <c r="D1" s="2"/>
      <c r="O1" s="8" t="s">
        <v>2</v>
      </c>
      <c r="P1" s="1" t="s">
        <v>4</v>
      </c>
      <c r="Q1" s="9"/>
      <c r="R1" s="1" t="s">
        <v>21</v>
      </c>
      <c r="S1" s="1" t="s">
        <v>22</v>
      </c>
      <c r="T1" s="1" t="s">
        <v>23</v>
      </c>
      <c r="U1" s="1" t="s">
        <v>24</v>
      </c>
      <c r="V1" s="8" t="s">
        <v>25</v>
      </c>
      <c r="W1" s="8" t="s">
        <v>26</v>
      </c>
      <c r="X1" s="8" t="s">
        <v>27</v>
      </c>
      <c r="Y1" s="10"/>
      <c r="Z1" s="10"/>
      <c r="AA1" s="10"/>
      <c r="AO1" s="8" t="s">
        <v>28</v>
      </c>
      <c r="AP1" s="8" t="s">
        <v>29</v>
      </c>
      <c r="AQ1" s="8" t="s">
        <v>30</v>
      </c>
      <c r="AR1" s="8" t="s">
        <v>31</v>
      </c>
      <c r="AS1" s="8" t="s">
        <v>32</v>
      </c>
    </row>
    <row r="2" spans="1:45" x14ac:dyDescent="0.35">
      <c r="A2" s="4">
        <v>0</v>
      </c>
      <c r="B2" s="5"/>
      <c r="C2" s="154" t="s">
        <v>12</v>
      </c>
      <c r="D2" s="154"/>
      <c r="O2" s="4">
        <f t="shared" ref="O2:O8" si="0">IF(AND((A2&gt;=$D$4),(A2&lt;=$D$5)),1,IF(AND((A2&gt;$D$3),(A2&lt;$D$4)),((A2-$D$3)/($D$4-$D$3)),IF(AND((A2&gt;$D$5),(A2&lt;$D$6)),((A2-$D$6)/($D$5-$D$6)),0)))</f>
        <v>0</v>
      </c>
      <c r="P2" s="4">
        <f t="shared" ref="P2:P65" si="1">1/(1+ABS((A2-$D$19)/$D$17)^(2*$D$18))</f>
        <v>1.5201245436999506E-3</v>
      </c>
      <c r="R2" s="4">
        <f t="shared" ref="R2:R65" si="2">MAX(O2,P2)</f>
        <v>1.5201245436999506E-3</v>
      </c>
      <c r="S2" s="4">
        <f t="shared" ref="S2:S65" si="3">MIN(O2,P2)</f>
        <v>0</v>
      </c>
      <c r="T2" s="4">
        <f t="shared" ref="T2:T65" si="4">1-O2</f>
        <v>1</v>
      </c>
      <c r="U2" s="4">
        <f t="shared" ref="U2:U65" si="5">MIN(O2,1-P2)</f>
        <v>0</v>
      </c>
      <c r="V2" s="11">
        <f t="shared" ref="V2:V65" si="6">MAX(MIN(1-O2,P2),MIN(O2,1-P2))</f>
        <v>1.5201245436999506E-3</v>
      </c>
      <c r="W2" s="12">
        <f t="shared" ref="W2:W65" si="7">MIN(O2,1-O2)</f>
        <v>0</v>
      </c>
      <c r="X2" s="12">
        <f t="shared" ref="X2:X65" si="8">MAX(O2,1-O2)</f>
        <v>1</v>
      </c>
      <c r="AO2" s="13">
        <f t="shared" ref="AO2:AO65" si="9">O2*P2</f>
        <v>0</v>
      </c>
      <c r="AP2" s="13">
        <f t="shared" ref="AP2:AP65" si="10">AO2/MAX($AO$2:$AO$202)</f>
        <v>0</v>
      </c>
      <c r="AQ2" s="13">
        <f t="shared" ref="AQ2:AQ65" si="11">O2+P2-O2*P2</f>
        <v>1.5201245436999506E-3</v>
      </c>
      <c r="AR2" s="13">
        <f t="shared" ref="AR2:AR65" si="12">O2^2</f>
        <v>0</v>
      </c>
      <c r="AS2" s="14">
        <f t="shared" ref="AS2:AS65" si="13">O2^(1/2)</f>
        <v>0</v>
      </c>
    </row>
    <row r="3" spans="1:45" x14ac:dyDescent="0.35">
      <c r="A3" s="4">
        <v>0.1</v>
      </c>
      <c r="B3" s="5"/>
      <c r="C3" s="4" t="s">
        <v>9</v>
      </c>
      <c r="D3" s="4">
        <v>2</v>
      </c>
      <c r="O3" s="4">
        <f t="shared" si="0"/>
        <v>0</v>
      </c>
      <c r="P3" s="4">
        <f t="shared" si="1"/>
        <v>1.6620246812600523E-3</v>
      </c>
      <c r="R3" s="4">
        <f t="shared" si="2"/>
        <v>1.6620246812600523E-3</v>
      </c>
      <c r="S3" s="4">
        <f t="shared" si="3"/>
        <v>0</v>
      </c>
      <c r="T3" s="4">
        <f t="shared" si="4"/>
        <v>1</v>
      </c>
      <c r="U3" s="4">
        <f t="shared" si="5"/>
        <v>0</v>
      </c>
      <c r="V3" s="11">
        <f t="shared" si="6"/>
        <v>1.6620246812600523E-3</v>
      </c>
      <c r="W3" s="12">
        <f t="shared" si="7"/>
        <v>0</v>
      </c>
      <c r="X3" s="12">
        <f t="shared" si="8"/>
        <v>1</v>
      </c>
      <c r="AO3" s="13">
        <f t="shared" si="9"/>
        <v>0</v>
      </c>
      <c r="AP3" s="13">
        <f t="shared" si="10"/>
        <v>0</v>
      </c>
      <c r="AQ3" s="13">
        <f t="shared" si="11"/>
        <v>1.6620246812600523E-3</v>
      </c>
      <c r="AR3" s="13">
        <f t="shared" si="12"/>
        <v>0</v>
      </c>
      <c r="AS3" s="14">
        <f t="shared" si="13"/>
        <v>0</v>
      </c>
    </row>
    <row r="4" spans="1:45" x14ac:dyDescent="0.35">
      <c r="A4" s="4">
        <v>0.2</v>
      </c>
      <c r="B4" s="5"/>
      <c r="C4" s="4" t="s">
        <v>10</v>
      </c>
      <c r="D4" s="4">
        <v>9</v>
      </c>
      <c r="O4" s="4">
        <f t="shared" si="0"/>
        <v>0</v>
      </c>
      <c r="P4" s="4">
        <f t="shared" si="1"/>
        <v>1.8189797372572293E-3</v>
      </c>
      <c r="R4" s="4">
        <f t="shared" si="2"/>
        <v>1.8189797372572293E-3</v>
      </c>
      <c r="S4" s="4">
        <f t="shared" si="3"/>
        <v>0</v>
      </c>
      <c r="T4" s="4">
        <f t="shared" si="4"/>
        <v>1</v>
      </c>
      <c r="U4" s="4">
        <f t="shared" si="5"/>
        <v>0</v>
      </c>
      <c r="V4" s="11">
        <f t="shared" si="6"/>
        <v>1.8189797372572293E-3</v>
      </c>
      <c r="W4" s="12">
        <f t="shared" si="7"/>
        <v>0</v>
      </c>
      <c r="X4" s="12">
        <f t="shared" si="8"/>
        <v>1</v>
      </c>
      <c r="AO4" s="13">
        <f t="shared" si="9"/>
        <v>0</v>
      </c>
      <c r="AP4" s="13">
        <f t="shared" si="10"/>
        <v>0</v>
      </c>
      <c r="AQ4" s="13">
        <f t="shared" si="11"/>
        <v>1.8189797372572293E-3</v>
      </c>
      <c r="AR4" s="13">
        <f t="shared" si="12"/>
        <v>0</v>
      </c>
      <c r="AS4" s="14">
        <f t="shared" si="13"/>
        <v>0</v>
      </c>
    </row>
    <row r="5" spans="1:45" x14ac:dyDescent="0.35">
      <c r="A5" s="4">
        <v>0.3</v>
      </c>
      <c r="B5" s="5"/>
      <c r="C5" s="4" t="s">
        <v>11</v>
      </c>
      <c r="D5" s="4">
        <v>12</v>
      </c>
      <c r="O5" s="4">
        <f t="shared" si="0"/>
        <v>0</v>
      </c>
      <c r="P5" s="4">
        <f t="shared" si="1"/>
        <v>1.9927810851812066E-3</v>
      </c>
      <c r="R5" s="4">
        <f t="shared" si="2"/>
        <v>1.9927810851812066E-3</v>
      </c>
      <c r="S5" s="4">
        <f t="shared" si="3"/>
        <v>0</v>
      </c>
      <c r="T5" s="4">
        <f t="shared" si="4"/>
        <v>1</v>
      </c>
      <c r="U5" s="4">
        <f t="shared" si="5"/>
        <v>0</v>
      </c>
      <c r="V5" s="11">
        <f t="shared" si="6"/>
        <v>1.9927810851812066E-3</v>
      </c>
      <c r="W5" s="12">
        <f t="shared" si="7"/>
        <v>0</v>
      </c>
      <c r="X5" s="12">
        <f t="shared" si="8"/>
        <v>1</v>
      </c>
      <c r="AO5" s="13">
        <f t="shared" si="9"/>
        <v>0</v>
      </c>
      <c r="AP5" s="13">
        <f t="shared" si="10"/>
        <v>0</v>
      </c>
      <c r="AQ5" s="13">
        <f t="shared" si="11"/>
        <v>1.9927810851812066E-3</v>
      </c>
      <c r="AR5" s="13">
        <f t="shared" si="12"/>
        <v>0</v>
      </c>
      <c r="AS5" s="14">
        <f t="shared" si="13"/>
        <v>0</v>
      </c>
    </row>
    <row r="6" spans="1:45" x14ac:dyDescent="0.35">
      <c r="A6" s="4">
        <v>0.4</v>
      </c>
      <c r="C6" s="4" t="s">
        <v>13</v>
      </c>
      <c r="D6" s="4">
        <v>17</v>
      </c>
      <c r="O6" s="4">
        <f t="shared" si="0"/>
        <v>0</v>
      </c>
      <c r="P6" s="4">
        <f t="shared" si="1"/>
        <v>2.1854564183540026E-3</v>
      </c>
      <c r="R6" s="4">
        <f t="shared" si="2"/>
        <v>2.1854564183540026E-3</v>
      </c>
      <c r="S6" s="4">
        <f t="shared" si="3"/>
        <v>0</v>
      </c>
      <c r="T6" s="4">
        <f t="shared" si="4"/>
        <v>1</v>
      </c>
      <c r="U6" s="4">
        <f t="shared" si="5"/>
        <v>0</v>
      </c>
      <c r="V6" s="11">
        <f t="shared" si="6"/>
        <v>2.1854564183540026E-3</v>
      </c>
      <c r="W6" s="12">
        <f t="shared" si="7"/>
        <v>0</v>
      </c>
      <c r="X6" s="12">
        <f t="shared" si="8"/>
        <v>1</v>
      </c>
      <c r="AO6" s="13">
        <f t="shared" si="9"/>
        <v>0</v>
      </c>
      <c r="AP6" s="13">
        <f t="shared" si="10"/>
        <v>0</v>
      </c>
      <c r="AQ6" s="13">
        <f t="shared" si="11"/>
        <v>2.1854564183540026E-3</v>
      </c>
      <c r="AR6" s="13">
        <f t="shared" si="12"/>
        <v>0</v>
      </c>
      <c r="AS6" s="14">
        <f t="shared" si="13"/>
        <v>0</v>
      </c>
    </row>
    <row r="7" spans="1:45" x14ac:dyDescent="0.35">
      <c r="A7" s="4">
        <v>0.5</v>
      </c>
      <c r="O7" s="4">
        <f t="shared" si="0"/>
        <v>0</v>
      </c>
      <c r="P7" s="4">
        <f t="shared" si="1"/>
        <v>2.3993039467033422E-3</v>
      </c>
      <c r="R7" s="4">
        <f t="shared" si="2"/>
        <v>2.3993039467033422E-3</v>
      </c>
      <c r="S7" s="4">
        <f t="shared" si="3"/>
        <v>0</v>
      </c>
      <c r="T7" s="4">
        <f t="shared" si="4"/>
        <v>1</v>
      </c>
      <c r="U7" s="4">
        <f t="shared" si="5"/>
        <v>0</v>
      </c>
      <c r="V7" s="11">
        <f t="shared" si="6"/>
        <v>2.3993039467033422E-3</v>
      </c>
      <c r="W7" s="12">
        <f t="shared" si="7"/>
        <v>0</v>
      </c>
      <c r="X7" s="12">
        <f t="shared" si="8"/>
        <v>1</v>
      </c>
      <c r="AO7" s="13">
        <f t="shared" si="9"/>
        <v>0</v>
      </c>
      <c r="AP7" s="13">
        <f t="shared" si="10"/>
        <v>0</v>
      </c>
      <c r="AQ7" s="13">
        <f t="shared" si="11"/>
        <v>2.3993039467033422E-3</v>
      </c>
      <c r="AR7" s="13">
        <f t="shared" si="12"/>
        <v>0</v>
      </c>
      <c r="AS7" s="14">
        <f t="shared" si="13"/>
        <v>0</v>
      </c>
    </row>
    <row r="8" spans="1:45" x14ac:dyDescent="0.35">
      <c r="A8" s="4">
        <v>0.6</v>
      </c>
      <c r="O8" s="4">
        <f t="shared" si="0"/>
        <v>0</v>
      </c>
      <c r="P8" s="4">
        <f t="shared" si="1"/>
        <v>2.6369319635966147E-3</v>
      </c>
      <c r="R8" s="4">
        <f t="shared" si="2"/>
        <v>2.6369319635966147E-3</v>
      </c>
      <c r="S8" s="4">
        <f t="shared" si="3"/>
        <v>0</v>
      </c>
      <c r="T8" s="4">
        <f t="shared" si="4"/>
        <v>1</v>
      </c>
      <c r="U8" s="4">
        <f t="shared" si="5"/>
        <v>0</v>
      </c>
      <c r="V8" s="11">
        <f t="shared" si="6"/>
        <v>2.6369319635966147E-3</v>
      </c>
      <c r="W8" s="12">
        <f t="shared" si="7"/>
        <v>0</v>
      </c>
      <c r="X8" s="12">
        <f t="shared" si="8"/>
        <v>1</v>
      </c>
      <c r="AO8" s="13">
        <f t="shared" si="9"/>
        <v>0</v>
      </c>
      <c r="AP8" s="13">
        <f t="shared" si="10"/>
        <v>0</v>
      </c>
      <c r="AQ8" s="13">
        <f t="shared" si="11"/>
        <v>2.6369319635966147E-3</v>
      </c>
      <c r="AR8" s="13">
        <f t="shared" si="12"/>
        <v>0</v>
      </c>
      <c r="AS8" s="14">
        <f t="shared" si="13"/>
        <v>0</v>
      </c>
    </row>
    <row r="9" spans="1:45" x14ac:dyDescent="0.35">
      <c r="A9" s="4">
        <v>0.7</v>
      </c>
      <c r="O9" s="4">
        <f>IF(AND((A9&gt;=$D$4),(A9&lt;=$D$5)),1,IF(AND((A9&gt;$D$3),(A9&lt;$D$4)),((a9d11-$D$3)/($D$4-$D$3)),IF(AND((A9&gt;$D$5),(A9&lt;$D$6)),((A9-$D$6)/($D$5-$D$6)),0)))</f>
        <v>0</v>
      </c>
      <c r="P9" s="4">
        <f t="shared" si="1"/>
        <v>2.9013046870020273E-3</v>
      </c>
      <c r="R9" s="4">
        <f t="shared" si="2"/>
        <v>2.9013046870020273E-3</v>
      </c>
      <c r="S9" s="4">
        <f t="shared" si="3"/>
        <v>0</v>
      </c>
      <c r="T9" s="4">
        <f t="shared" si="4"/>
        <v>1</v>
      </c>
      <c r="U9" s="4">
        <f t="shared" si="5"/>
        <v>0</v>
      </c>
      <c r="V9" s="11">
        <f t="shared" si="6"/>
        <v>2.9013046870020273E-3</v>
      </c>
      <c r="W9" s="12">
        <f t="shared" si="7"/>
        <v>0</v>
      </c>
      <c r="X9" s="12">
        <f t="shared" si="8"/>
        <v>1</v>
      </c>
      <c r="AO9" s="13">
        <f t="shared" si="9"/>
        <v>0</v>
      </c>
      <c r="AP9" s="13">
        <f t="shared" si="10"/>
        <v>0</v>
      </c>
      <c r="AQ9" s="13">
        <f t="shared" si="11"/>
        <v>2.9013046870020273E-3</v>
      </c>
      <c r="AR9" s="13">
        <f t="shared" si="12"/>
        <v>0</v>
      </c>
      <c r="AS9" s="14">
        <f t="shared" si="13"/>
        <v>0</v>
      </c>
    </row>
    <row r="10" spans="1:45" x14ac:dyDescent="0.35">
      <c r="A10" s="4">
        <v>0.8</v>
      </c>
      <c r="O10" s="4">
        <f t="shared" ref="O10:O73" si="14">IF(AND((A10&gt;=$D$4),(A10&lt;=$D$5)),1,IF(AND((A10&gt;$D$3),(A10&lt;$D$4)),((A10-$D$3)/($D$4-$D$3)),IF(AND((A10&gt;$D$5),(A10&lt;$D$6)),((A10-$D$6)/($D$5-$D$6)),0)))</f>
        <v>0</v>
      </c>
      <c r="P10" s="4">
        <f t="shared" si="1"/>
        <v>3.195795440096144E-3</v>
      </c>
      <c r="R10" s="4">
        <f t="shared" si="2"/>
        <v>3.195795440096144E-3</v>
      </c>
      <c r="S10" s="4">
        <f t="shared" si="3"/>
        <v>0</v>
      </c>
      <c r="T10" s="4">
        <f t="shared" si="4"/>
        <v>1</v>
      </c>
      <c r="U10" s="4">
        <f t="shared" si="5"/>
        <v>0</v>
      </c>
      <c r="V10" s="11">
        <f t="shared" si="6"/>
        <v>3.195795440096144E-3</v>
      </c>
      <c r="W10" s="12">
        <f t="shared" si="7"/>
        <v>0</v>
      </c>
      <c r="X10" s="12">
        <f t="shared" si="8"/>
        <v>1</v>
      </c>
      <c r="AO10" s="13">
        <f t="shared" si="9"/>
        <v>0</v>
      </c>
      <c r="AP10" s="13">
        <f t="shared" si="10"/>
        <v>0</v>
      </c>
      <c r="AQ10" s="13">
        <f t="shared" si="11"/>
        <v>3.195795440096144E-3</v>
      </c>
      <c r="AR10" s="13">
        <f t="shared" si="12"/>
        <v>0</v>
      </c>
      <c r="AS10" s="14">
        <f t="shared" si="13"/>
        <v>0</v>
      </c>
    </row>
    <row r="11" spans="1:45" x14ac:dyDescent="0.35">
      <c r="A11" s="4">
        <v>0.9</v>
      </c>
      <c r="O11" s="4">
        <f t="shared" si="14"/>
        <v>0</v>
      </c>
      <c r="P11" s="4">
        <f t="shared" si="1"/>
        <v>3.5242484268647378E-3</v>
      </c>
      <c r="R11" s="4">
        <f t="shared" si="2"/>
        <v>3.5242484268647378E-3</v>
      </c>
      <c r="S11" s="4">
        <f t="shared" si="3"/>
        <v>0</v>
      </c>
      <c r="T11" s="4">
        <f t="shared" si="4"/>
        <v>1</v>
      </c>
      <c r="U11" s="4">
        <f t="shared" si="5"/>
        <v>0</v>
      </c>
      <c r="V11" s="11">
        <f t="shared" si="6"/>
        <v>3.5242484268647378E-3</v>
      </c>
      <c r="W11" s="12">
        <f t="shared" si="7"/>
        <v>0</v>
      </c>
      <c r="X11" s="12">
        <f t="shared" si="8"/>
        <v>1</v>
      </c>
      <c r="AO11" s="13">
        <f t="shared" si="9"/>
        <v>0</v>
      </c>
      <c r="AP11" s="13">
        <f t="shared" si="10"/>
        <v>0</v>
      </c>
      <c r="AQ11" s="13">
        <f t="shared" si="11"/>
        <v>3.5242484268647378E-3</v>
      </c>
      <c r="AR11" s="13">
        <f t="shared" si="12"/>
        <v>0</v>
      </c>
      <c r="AS11" s="14">
        <f t="shared" si="13"/>
        <v>0</v>
      </c>
    </row>
    <row r="12" spans="1:45" x14ac:dyDescent="0.35">
      <c r="A12" s="4">
        <v>1</v>
      </c>
      <c r="O12" s="4">
        <f t="shared" si="14"/>
        <v>0</v>
      </c>
      <c r="P12" s="4">
        <f t="shared" si="1"/>
        <v>3.8910505836575876E-3</v>
      </c>
      <c r="R12" s="4">
        <f t="shared" si="2"/>
        <v>3.8910505836575876E-3</v>
      </c>
      <c r="S12" s="4">
        <f t="shared" si="3"/>
        <v>0</v>
      </c>
      <c r="T12" s="4">
        <f t="shared" si="4"/>
        <v>1</v>
      </c>
      <c r="U12" s="4">
        <f t="shared" si="5"/>
        <v>0</v>
      </c>
      <c r="V12" s="11">
        <f t="shared" si="6"/>
        <v>3.8910505836575876E-3</v>
      </c>
      <c r="W12" s="12">
        <f t="shared" si="7"/>
        <v>0</v>
      </c>
      <c r="X12" s="12">
        <f t="shared" si="8"/>
        <v>1</v>
      </c>
      <c r="AO12" s="13">
        <f t="shared" si="9"/>
        <v>0</v>
      </c>
      <c r="AP12" s="13">
        <f t="shared" si="10"/>
        <v>0</v>
      </c>
      <c r="AQ12" s="13">
        <f t="shared" si="11"/>
        <v>3.8910505836575876E-3</v>
      </c>
      <c r="AR12" s="13">
        <f t="shared" si="12"/>
        <v>0</v>
      </c>
      <c r="AS12" s="14">
        <f t="shared" si="13"/>
        <v>0</v>
      </c>
    </row>
    <row r="13" spans="1:45" x14ac:dyDescent="0.35">
      <c r="A13" s="4">
        <v>1.1000000000000001</v>
      </c>
      <c r="O13" s="4">
        <f t="shared" si="14"/>
        <v>0</v>
      </c>
      <c r="P13" s="4">
        <f t="shared" si="1"/>
        <v>4.3012152543698313E-3</v>
      </c>
      <c r="R13" s="4">
        <f t="shared" si="2"/>
        <v>4.3012152543698313E-3</v>
      </c>
      <c r="S13" s="4">
        <f t="shared" si="3"/>
        <v>0</v>
      </c>
      <c r="T13" s="4">
        <f t="shared" si="4"/>
        <v>1</v>
      </c>
      <c r="U13" s="4">
        <f t="shared" si="5"/>
        <v>0</v>
      </c>
      <c r="V13" s="11">
        <f t="shared" si="6"/>
        <v>4.3012152543698313E-3</v>
      </c>
      <c r="W13" s="12">
        <f t="shared" si="7"/>
        <v>0</v>
      </c>
      <c r="X13" s="12">
        <f t="shared" si="8"/>
        <v>1</v>
      </c>
      <c r="AO13" s="13">
        <f t="shared" si="9"/>
        <v>0</v>
      </c>
      <c r="AP13" s="13">
        <f t="shared" si="10"/>
        <v>0</v>
      </c>
      <c r="AQ13" s="13">
        <f t="shared" si="11"/>
        <v>4.3012152543698313E-3</v>
      </c>
      <c r="AR13" s="13">
        <f t="shared" si="12"/>
        <v>0</v>
      </c>
      <c r="AS13" s="14">
        <f t="shared" si="13"/>
        <v>0</v>
      </c>
    </row>
    <row r="14" spans="1:45" x14ac:dyDescent="0.35">
      <c r="A14" s="4">
        <v>1.2</v>
      </c>
      <c r="C14" s="2"/>
      <c r="D14" s="2"/>
      <c r="O14" s="4">
        <f t="shared" si="14"/>
        <v>0</v>
      </c>
      <c r="P14" s="4">
        <f t="shared" si="1"/>
        <v>4.7604797522440697E-3</v>
      </c>
      <c r="R14" s="4">
        <f t="shared" si="2"/>
        <v>4.7604797522440697E-3</v>
      </c>
      <c r="S14" s="4">
        <f t="shared" si="3"/>
        <v>0</v>
      </c>
      <c r="T14" s="4">
        <f t="shared" si="4"/>
        <v>1</v>
      </c>
      <c r="U14" s="4">
        <f t="shared" si="5"/>
        <v>0</v>
      </c>
      <c r="V14" s="11">
        <f t="shared" si="6"/>
        <v>4.7604797522440697E-3</v>
      </c>
      <c r="W14" s="12">
        <f t="shared" si="7"/>
        <v>0</v>
      </c>
      <c r="X14" s="12">
        <f t="shared" si="8"/>
        <v>1</v>
      </c>
      <c r="AO14" s="13">
        <f t="shared" si="9"/>
        <v>0</v>
      </c>
      <c r="AP14" s="13">
        <f t="shared" si="10"/>
        <v>0</v>
      </c>
      <c r="AQ14" s="13">
        <f t="shared" si="11"/>
        <v>4.7604797522440697E-3</v>
      </c>
      <c r="AR14" s="13">
        <f t="shared" si="12"/>
        <v>0</v>
      </c>
      <c r="AS14" s="14">
        <f t="shared" si="13"/>
        <v>0</v>
      </c>
    </row>
    <row r="15" spans="1:45" x14ac:dyDescent="0.35">
      <c r="A15" s="4">
        <v>1.3</v>
      </c>
      <c r="B15" s="5"/>
      <c r="O15" s="4">
        <f t="shared" si="14"/>
        <v>0</v>
      </c>
      <c r="P15" s="4">
        <f t="shared" si="1"/>
        <v>5.2754192435996812E-3</v>
      </c>
      <c r="R15" s="4">
        <f t="shared" si="2"/>
        <v>5.2754192435996812E-3</v>
      </c>
      <c r="S15" s="4">
        <f t="shared" si="3"/>
        <v>0</v>
      </c>
      <c r="T15" s="4">
        <f t="shared" si="4"/>
        <v>1</v>
      </c>
      <c r="U15" s="4">
        <f t="shared" si="5"/>
        <v>0</v>
      </c>
      <c r="V15" s="11">
        <f t="shared" si="6"/>
        <v>5.2754192435996812E-3</v>
      </c>
      <c r="W15" s="12">
        <f t="shared" si="7"/>
        <v>0</v>
      </c>
      <c r="X15" s="12">
        <f t="shared" si="8"/>
        <v>1</v>
      </c>
      <c r="AO15" s="13">
        <f t="shared" si="9"/>
        <v>0</v>
      </c>
      <c r="AP15" s="13">
        <f t="shared" si="10"/>
        <v>0</v>
      </c>
      <c r="AQ15" s="13">
        <f t="shared" si="11"/>
        <v>5.2754192435996812E-3</v>
      </c>
      <c r="AR15" s="13">
        <f t="shared" si="12"/>
        <v>0</v>
      </c>
      <c r="AS15" s="14">
        <f t="shared" si="13"/>
        <v>0</v>
      </c>
    </row>
    <row r="16" spans="1:45" x14ac:dyDescent="0.35">
      <c r="A16" s="4">
        <v>1.4</v>
      </c>
      <c r="B16" s="5"/>
      <c r="C16" s="154" t="s">
        <v>17</v>
      </c>
      <c r="D16" s="154"/>
      <c r="O16" s="4">
        <f t="shared" si="14"/>
        <v>0</v>
      </c>
      <c r="P16" s="4">
        <f t="shared" si="1"/>
        <v>5.8535798275806536E-3</v>
      </c>
      <c r="R16" s="4">
        <f t="shared" si="2"/>
        <v>5.8535798275806536E-3</v>
      </c>
      <c r="S16" s="4">
        <f t="shared" si="3"/>
        <v>0</v>
      </c>
      <c r="T16" s="4">
        <f t="shared" si="4"/>
        <v>1</v>
      </c>
      <c r="U16" s="4">
        <f t="shared" si="5"/>
        <v>0</v>
      </c>
      <c r="V16" s="11">
        <f t="shared" si="6"/>
        <v>5.8535798275806536E-3</v>
      </c>
      <c r="W16" s="12">
        <f t="shared" si="7"/>
        <v>0</v>
      </c>
      <c r="X16" s="12">
        <f t="shared" si="8"/>
        <v>1</v>
      </c>
      <c r="AO16" s="13">
        <f t="shared" si="9"/>
        <v>0</v>
      </c>
      <c r="AP16" s="13">
        <f t="shared" si="10"/>
        <v>0</v>
      </c>
      <c r="AQ16" s="13">
        <f t="shared" si="11"/>
        <v>5.8535798275806536E-3</v>
      </c>
      <c r="AR16" s="13">
        <f t="shared" si="12"/>
        <v>0</v>
      </c>
      <c r="AS16" s="14">
        <f t="shared" si="13"/>
        <v>0</v>
      </c>
    </row>
    <row r="17" spans="1:45" x14ac:dyDescent="0.35">
      <c r="A17" s="4">
        <v>1.5</v>
      </c>
      <c r="B17" s="5"/>
      <c r="C17" s="4" t="s">
        <v>9</v>
      </c>
      <c r="D17" s="4">
        <v>4</v>
      </c>
      <c r="O17" s="4">
        <f t="shared" si="14"/>
        <v>0</v>
      </c>
      <c r="P17" s="4">
        <f t="shared" si="1"/>
        <v>6.5036342017956725E-3</v>
      </c>
      <c r="R17" s="4">
        <f t="shared" si="2"/>
        <v>6.5036342017956725E-3</v>
      </c>
      <c r="S17" s="4">
        <f t="shared" si="3"/>
        <v>0</v>
      </c>
      <c r="T17" s="4">
        <f t="shared" si="4"/>
        <v>1</v>
      </c>
      <c r="U17" s="4">
        <f t="shared" si="5"/>
        <v>0</v>
      </c>
      <c r="V17" s="11">
        <f t="shared" si="6"/>
        <v>6.5036342017956725E-3</v>
      </c>
      <c r="W17" s="12">
        <f t="shared" si="7"/>
        <v>0</v>
      </c>
      <c r="X17" s="12">
        <f t="shared" si="8"/>
        <v>1</v>
      </c>
      <c r="AO17" s="13">
        <f t="shared" si="9"/>
        <v>0</v>
      </c>
      <c r="AP17" s="13">
        <f t="shared" si="10"/>
        <v>0</v>
      </c>
      <c r="AQ17" s="13">
        <f t="shared" si="11"/>
        <v>6.5036342017956725E-3</v>
      </c>
      <c r="AR17" s="13">
        <f t="shared" si="12"/>
        <v>0</v>
      </c>
      <c r="AS17" s="14">
        <f t="shared" si="13"/>
        <v>0</v>
      </c>
    </row>
    <row r="18" spans="1:45" x14ac:dyDescent="0.35">
      <c r="A18" s="4">
        <v>1.6</v>
      </c>
      <c r="B18" s="5"/>
      <c r="C18" s="4" t="s">
        <v>10</v>
      </c>
      <c r="D18" s="4">
        <v>4</v>
      </c>
      <c r="O18" s="4">
        <f t="shared" si="14"/>
        <v>0</v>
      </c>
      <c r="P18" s="4">
        <f t="shared" si="1"/>
        <v>7.235563907879273E-3</v>
      </c>
      <c r="R18" s="4">
        <f t="shared" si="2"/>
        <v>7.235563907879273E-3</v>
      </c>
      <c r="S18" s="4">
        <f t="shared" si="3"/>
        <v>0</v>
      </c>
      <c r="T18" s="4">
        <f t="shared" si="4"/>
        <v>1</v>
      </c>
      <c r="U18" s="4">
        <f t="shared" si="5"/>
        <v>0</v>
      </c>
      <c r="V18" s="11">
        <f t="shared" si="6"/>
        <v>7.235563907879273E-3</v>
      </c>
      <c r="W18" s="12">
        <f t="shared" si="7"/>
        <v>0</v>
      </c>
      <c r="X18" s="12">
        <f t="shared" si="8"/>
        <v>1</v>
      </c>
      <c r="AO18" s="13">
        <f t="shared" si="9"/>
        <v>0</v>
      </c>
      <c r="AP18" s="13">
        <f t="shared" si="10"/>
        <v>0</v>
      </c>
      <c r="AQ18" s="13">
        <f t="shared" si="11"/>
        <v>7.235563907879273E-3</v>
      </c>
      <c r="AR18" s="13">
        <f t="shared" si="12"/>
        <v>0</v>
      </c>
      <c r="AS18" s="14">
        <f t="shared" si="13"/>
        <v>0</v>
      </c>
    </row>
    <row r="19" spans="1:45" x14ac:dyDescent="0.35">
      <c r="A19" s="4">
        <v>1.7</v>
      </c>
      <c r="B19" s="5"/>
      <c r="C19" s="4" t="s">
        <v>11</v>
      </c>
      <c r="D19" s="4">
        <v>9</v>
      </c>
      <c r="O19" s="4">
        <f t="shared" si="14"/>
        <v>0</v>
      </c>
      <c r="P19" s="4">
        <f t="shared" si="1"/>
        <v>8.0608728553292312E-3</v>
      </c>
      <c r="R19" s="4">
        <f t="shared" si="2"/>
        <v>8.0608728553292312E-3</v>
      </c>
      <c r="S19" s="4">
        <f t="shared" si="3"/>
        <v>0</v>
      </c>
      <c r="T19" s="4">
        <f t="shared" si="4"/>
        <v>1</v>
      </c>
      <c r="U19" s="4">
        <f t="shared" si="5"/>
        <v>0</v>
      </c>
      <c r="V19" s="11">
        <f t="shared" si="6"/>
        <v>8.0608728553292312E-3</v>
      </c>
      <c r="W19" s="12">
        <f t="shared" si="7"/>
        <v>0</v>
      </c>
      <c r="X19" s="12">
        <f t="shared" si="8"/>
        <v>1</v>
      </c>
      <c r="AO19" s="13">
        <f t="shared" si="9"/>
        <v>0</v>
      </c>
      <c r="AP19" s="13">
        <f t="shared" si="10"/>
        <v>0</v>
      </c>
      <c r="AQ19" s="13">
        <f t="shared" si="11"/>
        <v>8.0608728553292312E-3</v>
      </c>
      <c r="AR19" s="13">
        <f t="shared" si="12"/>
        <v>0</v>
      </c>
      <c r="AS19" s="14">
        <f t="shared" si="13"/>
        <v>0</v>
      </c>
    </row>
    <row r="20" spans="1:45" x14ac:dyDescent="0.35">
      <c r="A20" s="4">
        <v>1.8</v>
      </c>
      <c r="O20" s="4">
        <f t="shared" si="14"/>
        <v>0</v>
      </c>
      <c r="P20" s="4">
        <f t="shared" si="1"/>
        <v>8.9928376379164576E-3</v>
      </c>
      <c r="R20" s="4">
        <f t="shared" si="2"/>
        <v>8.9928376379164576E-3</v>
      </c>
      <c r="S20" s="4">
        <f t="shared" si="3"/>
        <v>0</v>
      </c>
      <c r="T20" s="4">
        <f t="shared" si="4"/>
        <v>1</v>
      </c>
      <c r="U20" s="4">
        <f t="shared" si="5"/>
        <v>0</v>
      </c>
      <c r="V20" s="11">
        <f t="shared" si="6"/>
        <v>8.9928376379164576E-3</v>
      </c>
      <c r="W20" s="12">
        <f t="shared" si="7"/>
        <v>0</v>
      </c>
      <c r="X20" s="12">
        <f t="shared" si="8"/>
        <v>1</v>
      </c>
      <c r="AO20" s="13">
        <f t="shared" si="9"/>
        <v>0</v>
      </c>
      <c r="AP20" s="13">
        <f t="shared" si="10"/>
        <v>0</v>
      </c>
      <c r="AQ20" s="13">
        <f t="shared" si="11"/>
        <v>8.9928376379164576E-3</v>
      </c>
      <c r="AR20" s="13">
        <f t="shared" si="12"/>
        <v>0</v>
      </c>
      <c r="AS20" s="14">
        <f t="shared" si="13"/>
        <v>0</v>
      </c>
    </row>
    <row r="21" spans="1:45" x14ac:dyDescent="0.35">
      <c r="A21" s="4">
        <v>1.9</v>
      </c>
      <c r="O21" s="4">
        <f t="shared" si="14"/>
        <v>0</v>
      </c>
      <c r="P21" s="4">
        <f t="shared" si="1"/>
        <v>1.0046801094269945E-2</v>
      </c>
      <c r="R21" s="4">
        <f t="shared" si="2"/>
        <v>1.0046801094269945E-2</v>
      </c>
      <c r="S21" s="4">
        <f t="shared" si="3"/>
        <v>0</v>
      </c>
      <c r="T21" s="4">
        <f t="shared" si="4"/>
        <v>1</v>
      </c>
      <c r="U21" s="4">
        <f t="shared" si="5"/>
        <v>0</v>
      </c>
      <c r="V21" s="11">
        <f t="shared" si="6"/>
        <v>1.0046801094269945E-2</v>
      </c>
      <c r="W21" s="12">
        <f t="shared" si="7"/>
        <v>0</v>
      </c>
      <c r="X21" s="12">
        <f t="shared" si="8"/>
        <v>1</v>
      </c>
      <c r="AO21" s="13">
        <f t="shared" si="9"/>
        <v>0</v>
      </c>
      <c r="AP21" s="13">
        <f t="shared" si="10"/>
        <v>0</v>
      </c>
      <c r="AQ21" s="13">
        <f t="shared" si="11"/>
        <v>1.0046801094269945E-2</v>
      </c>
      <c r="AR21" s="13">
        <f t="shared" si="12"/>
        <v>0</v>
      </c>
      <c r="AS21" s="14">
        <f t="shared" si="13"/>
        <v>0</v>
      </c>
    </row>
    <row r="22" spans="1:45" x14ac:dyDescent="0.35">
      <c r="A22" s="4">
        <v>2</v>
      </c>
      <c r="O22" s="4">
        <f t="shared" si="14"/>
        <v>0</v>
      </c>
      <c r="P22" s="4">
        <f t="shared" si="1"/>
        <v>1.1240516628798644E-2</v>
      </c>
      <c r="R22" s="4">
        <f t="shared" si="2"/>
        <v>1.1240516628798644E-2</v>
      </c>
      <c r="S22" s="4">
        <f t="shared" si="3"/>
        <v>0</v>
      </c>
      <c r="T22" s="4">
        <f t="shared" si="4"/>
        <v>1</v>
      </c>
      <c r="U22" s="4">
        <f t="shared" si="5"/>
        <v>0</v>
      </c>
      <c r="V22" s="11">
        <f t="shared" si="6"/>
        <v>1.1240516628798644E-2</v>
      </c>
      <c r="W22" s="12">
        <f t="shared" si="7"/>
        <v>0</v>
      </c>
      <c r="X22" s="12">
        <f t="shared" si="8"/>
        <v>1</v>
      </c>
      <c r="AO22" s="13">
        <f t="shared" si="9"/>
        <v>0</v>
      </c>
      <c r="AP22" s="13">
        <f t="shared" si="10"/>
        <v>0</v>
      </c>
      <c r="AQ22" s="13">
        <f t="shared" si="11"/>
        <v>1.1240516628798644E-2</v>
      </c>
      <c r="AR22" s="13">
        <f t="shared" si="12"/>
        <v>0</v>
      </c>
      <c r="AS22" s="14">
        <f t="shared" si="13"/>
        <v>0</v>
      </c>
    </row>
    <row r="23" spans="1:45" x14ac:dyDescent="0.35">
      <c r="A23" s="4">
        <v>2.1</v>
      </c>
      <c r="O23" s="4">
        <f t="shared" si="14"/>
        <v>1.4285714285714299E-2</v>
      </c>
      <c r="P23" s="4">
        <f t="shared" si="1"/>
        <v>1.2594551999530714E-2</v>
      </c>
      <c r="R23" s="4">
        <f t="shared" si="2"/>
        <v>1.4285714285714299E-2</v>
      </c>
      <c r="S23" s="4">
        <f t="shared" si="3"/>
        <v>1.2594551999530714E-2</v>
      </c>
      <c r="T23" s="4">
        <f t="shared" si="4"/>
        <v>0.98571428571428565</v>
      </c>
      <c r="U23" s="4">
        <f t="shared" si="5"/>
        <v>1.4285714285714299E-2</v>
      </c>
      <c r="V23" s="11">
        <f t="shared" si="6"/>
        <v>1.4285714285714299E-2</v>
      </c>
      <c r="W23" s="12">
        <f t="shared" si="7"/>
        <v>1.4285714285714299E-2</v>
      </c>
      <c r="X23" s="12">
        <f t="shared" si="8"/>
        <v>0.98571428571428565</v>
      </c>
      <c r="AO23" s="13">
        <f t="shared" si="9"/>
        <v>1.7992217142186751E-4</v>
      </c>
      <c r="AP23" s="13">
        <f t="shared" si="10"/>
        <v>1.7992217142186751E-4</v>
      </c>
      <c r="AQ23" s="13">
        <f t="shared" si="11"/>
        <v>2.6700344113823146E-2</v>
      </c>
      <c r="AR23" s="13">
        <f t="shared" si="12"/>
        <v>2.0408163265306161E-4</v>
      </c>
      <c r="AS23" s="14">
        <f t="shared" si="13"/>
        <v>0.11952286093343942</v>
      </c>
    </row>
    <row r="24" spans="1:45" x14ac:dyDescent="0.35">
      <c r="A24" s="4">
        <v>2.2000000000000002</v>
      </c>
      <c r="O24" s="4">
        <f t="shared" si="14"/>
        <v>2.8571428571428598E-2</v>
      </c>
      <c r="P24" s="4">
        <f t="shared" si="1"/>
        <v>1.4132762581791847E-2</v>
      </c>
      <c r="R24" s="4">
        <f t="shared" si="2"/>
        <v>2.8571428571428598E-2</v>
      </c>
      <c r="S24" s="4">
        <f t="shared" si="3"/>
        <v>1.4132762581791847E-2</v>
      </c>
      <c r="T24" s="4">
        <f t="shared" si="4"/>
        <v>0.97142857142857142</v>
      </c>
      <c r="U24" s="4">
        <f t="shared" si="5"/>
        <v>2.8571428571428598E-2</v>
      </c>
      <c r="V24" s="11">
        <f t="shared" si="6"/>
        <v>2.8571428571428598E-2</v>
      </c>
      <c r="W24" s="12">
        <f t="shared" si="7"/>
        <v>2.8571428571428598E-2</v>
      </c>
      <c r="X24" s="12">
        <f t="shared" si="8"/>
        <v>0.97142857142857142</v>
      </c>
      <c r="AO24" s="13">
        <f t="shared" si="9"/>
        <v>4.0379321662262457E-4</v>
      </c>
      <c r="AP24" s="13">
        <f t="shared" si="10"/>
        <v>4.0379321662262457E-4</v>
      </c>
      <c r="AQ24" s="13">
        <f t="shared" si="11"/>
        <v>4.2300397936597824E-2</v>
      </c>
      <c r="AR24" s="13">
        <f t="shared" si="12"/>
        <v>8.1632653061224645E-4</v>
      </c>
      <c r="AS24" s="14">
        <f t="shared" si="13"/>
        <v>0.16903085094570339</v>
      </c>
    </row>
    <row r="25" spans="1:45" x14ac:dyDescent="0.35">
      <c r="A25" s="4">
        <v>2.2999999999999998</v>
      </c>
      <c r="O25" s="4">
        <f t="shared" si="14"/>
        <v>4.285714285714283E-2</v>
      </c>
      <c r="P25" s="4">
        <f t="shared" si="1"/>
        <v>1.5882845496498613E-2</v>
      </c>
      <c r="R25" s="4">
        <f t="shared" si="2"/>
        <v>4.285714285714283E-2</v>
      </c>
      <c r="S25" s="4">
        <f t="shared" si="3"/>
        <v>1.5882845496498613E-2</v>
      </c>
      <c r="T25" s="4">
        <f t="shared" si="4"/>
        <v>0.95714285714285718</v>
      </c>
      <c r="U25" s="4">
        <f t="shared" si="5"/>
        <v>4.285714285714283E-2</v>
      </c>
      <c r="V25" s="11">
        <f t="shared" si="6"/>
        <v>4.285714285714283E-2</v>
      </c>
      <c r="W25" s="12">
        <f t="shared" si="7"/>
        <v>4.285714285714283E-2</v>
      </c>
      <c r="X25" s="12">
        <f t="shared" si="8"/>
        <v>0.95714285714285718</v>
      </c>
      <c r="AO25" s="13">
        <f t="shared" si="9"/>
        <v>6.8069337842136869E-4</v>
      </c>
      <c r="AP25" s="13">
        <f t="shared" si="10"/>
        <v>6.8069337842136869E-4</v>
      </c>
      <c r="AQ25" s="13">
        <f t="shared" si="11"/>
        <v>5.8059294975220076E-2</v>
      </c>
      <c r="AR25" s="13">
        <f t="shared" si="12"/>
        <v>1.8367346938775488E-3</v>
      </c>
      <c r="AS25" s="14">
        <f t="shared" si="13"/>
        <v>0.2070196678027062</v>
      </c>
    </row>
    <row r="26" spans="1:45" x14ac:dyDescent="0.35">
      <c r="A26" s="4">
        <v>2.4</v>
      </c>
      <c r="O26" s="4">
        <f t="shared" si="14"/>
        <v>5.7142857142857127E-2</v>
      </c>
      <c r="P26" s="4">
        <f t="shared" si="1"/>
        <v>1.7876987382551952E-2</v>
      </c>
      <c r="R26" s="4">
        <f t="shared" si="2"/>
        <v>5.7142857142857127E-2</v>
      </c>
      <c r="S26" s="4">
        <f t="shared" si="3"/>
        <v>1.7876987382551952E-2</v>
      </c>
      <c r="T26" s="4">
        <f t="shared" si="4"/>
        <v>0.94285714285714284</v>
      </c>
      <c r="U26" s="4">
        <f t="shared" si="5"/>
        <v>5.7142857142857127E-2</v>
      </c>
      <c r="V26" s="11">
        <f t="shared" si="6"/>
        <v>5.7142857142857127E-2</v>
      </c>
      <c r="W26" s="12">
        <f t="shared" si="7"/>
        <v>5.7142857142857127E-2</v>
      </c>
      <c r="X26" s="12">
        <f t="shared" si="8"/>
        <v>0.94285714285714284</v>
      </c>
      <c r="AO26" s="13">
        <f t="shared" si="9"/>
        <v>1.0215421361458256E-3</v>
      </c>
      <c r="AP26" s="13">
        <f t="shared" si="10"/>
        <v>1.0215421361458256E-3</v>
      </c>
      <c r="AQ26" s="13">
        <f t="shared" si="11"/>
        <v>7.3998302389263249E-2</v>
      </c>
      <c r="AR26" s="13">
        <f t="shared" si="12"/>
        <v>3.265306122448978E-3</v>
      </c>
      <c r="AS26" s="14">
        <f t="shared" si="13"/>
        <v>0.2390457218668787</v>
      </c>
    </row>
    <row r="27" spans="1:45" x14ac:dyDescent="0.35">
      <c r="A27" s="4">
        <v>2.5</v>
      </c>
      <c r="O27" s="4">
        <f t="shared" si="14"/>
        <v>7.1428571428571425E-2</v>
      </c>
      <c r="P27" s="4">
        <f t="shared" si="1"/>
        <v>2.0152619878265499E-2</v>
      </c>
      <c r="R27" s="4">
        <f t="shared" si="2"/>
        <v>7.1428571428571425E-2</v>
      </c>
      <c r="S27" s="4">
        <f t="shared" si="3"/>
        <v>2.0152619878265499E-2</v>
      </c>
      <c r="T27" s="4">
        <f t="shared" si="4"/>
        <v>0.9285714285714286</v>
      </c>
      <c r="U27" s="4">
        <f t="shared" si="5"/>
        <v>7.1428571428571425E-2</v>
      </c>
      <c r="V27" s="11">
        <f t="shared" si="6"/>
        <v>7.1428571428571425E-2</v>
      </c>
      <c r="W27" s="12">
        <f t="shared" si="7"/>
        <v>7.1428571428571425E-2</v>
      </c>
      <c r="X27" s="12">
        <f t="shared" si="8"/>
        <v>0.9285714285714286</v>
      </c>
      <c r="AO27" s="13">
        <f t="shared" si="9"/>
        <v>1.4394728484475356E-3</v>
      </c>
      <c r="AP27" s="13">
        <f t="shared" si="10"/>
        <v>1.4394728484475356E-3</v>
      </c>
      <c r="AQ27" s="13">
        <f t="shared" si="11"/>
        <v>9.0141718458389392E-2</v>
      </c>
      <c r="AR27" s="13">
        <f t="shared" si="12"/>
        <v>5.1020408163265302E-3</v>
      </c>
      <c r="AS27" s="14">
        <f t="shared" si="13"/>
        <v>0.2672612419124244</v>
      </c>
    </row>
    <row r="28" spans="1:45" x14ac:dyDescent="0.35">
      <c r="A28" s="4">
        <v>2.6</v>
      </c>
      <c r="O28" s="4">
        <f t="shared" si="14"/>
        <v>8.5714285714285729E-2</v>
      </c>
      <c r="P28" s="4">
        <f t="shared" si="1"/>
        <v>2.2753297866633299E-2</v>
      </c>
      <c r="R28" s="4">
        <f t="shared" si="2"/>
        <v>8.5714285714285729E-2</v>
      </c>
      <c r="S28" s="4">
        <f t="shared" si="3"/>
        <v>2.2753297866633299E-2</v>
      </c>
      <c r="T28" s="4">
        <f t="shared" si="4"/>
        <v>0.91428571428571426</v>
      </c>
      <c r="U28" s="4">
        <f t="shared" si="5"/>
        <v>8.5714285714285729E-2</v>
      </c>
      <c r="V28" s="11">
        <f t="shared" si="6"/>
        <v>8.5714285714285729E-2</v>
      </c>
      <c r="W28" s="12">
        <f t="shared" si="7"/>
        <v>8.5714285714285729E-2</v>
      </c>
      <c r="X28" s="12">
        <f t="shared" si="8"/>
        <v>0.91428571428571426</v>
      </c>
      <c r="AO28" s="13">
        <f t="shared" si="9"/>
        <v>1.9502826742828544E-3</v>
      </c>
      <c r="AP28" s="13">
        <f t="shared" si="10"/>
        <v>1.9502826742828544E-3</v>
      </c>
      <c r="AQ28" s="13">
        <f t="shared" si="11"/>
        <v>0.10651730090663618</v>
      </c>
      <c r="AR28" s="13">
        <f t="shared" si="12"/>
        <v>7.3469387755102063E-3</v>
      </c>
      <c r="AS28" s="14">
        <f t="shared" si="13"/>
        <v>0.29277002188455997</v>
      </c>
    </row>
    <row r="29" spans="1:45" x14ac:dyDescent="0.35">
      <c r="A29" s="4">
        <v>2.7</v>
      </c>
      <c r="O29" s="4">
        <f t="shared" si="14"/>
        <v>0.10000000000000002</v>
      </c>
      <c r="P29" s="4">
        <f t="shared" si="1"/>
        <v>2.5729715933966633E-2</v>
      </c>
      <c r="R29" s="4">
        <f t="shared" si="2"/>
        <v>0.10000000000000002</v>
      </c>
      <c r="S29" s="4">
        <f t="shared" si="3"/>
        <v>2.5729715933966633E-2</v>
      </c>
      <c r="T29" s="4">
        <f t="shared" si="4"/>
        <v>0.9</v>
      </c>
      <c r="U29" s="4">
        <f t="shared" si="5"/>
        <v>0.10000000000000002</v>
      </c>
      <c r="V29" s="11">
        <f t="shared" si="6"/>
        <v>0.10000000000000002</v>
      </c>
      <c r="W29" s="12">
        <f t="shared" si="7"/>
        <v>0.10000000000000002</v>
      </c>
      <c r="X29" s="12">
        <f t="shared" si="8"/>
        <v>0.9</v>
      </c>
      <c r="AO29" s="13">
        <f t="shared" si="9"/>
        <v>2.5729715933966637E-3</v>
      </c>
      <c r="AP29" s="13">
        <f t="shared" si="10"/>
        <v>2.5729715933966637E-3</v>
      </c>
      <c r="AQ29" s="13">
        <f t="shared" si="11"/>
        <v>0.12315674434056999</v>
      </c>
      <c r="AR29" s="13">
        <f t="shared" si="12"/>
        <v>1.0000000000000004E-2</v>
      </c>
      <c r="AS29" s="14">
        <f t="shared" si="13"/>
        <v>0.31622776601683794</v>
      </c>
    </row>
    <row r="30" spans="1:45" x14ac:dyDescent="0.35">
      <c r="A30" s="4">
        <v>2.8</v>
      </c>
      <c r="O30" s="4">
        <f t="shared" si="14"/>
        <v>0.11428571428571425</v>
      </c>
      <c r="P30" s="4">
        <f t="shared" si="1"/>
        <v>2.9140877833621948E-2</v>
      </c>
      <c r="R30" s="4">
        <f t="shared" si="2"/>
        <v>0.11428571428571425</v>
      </c>
      <c r="S30" s="4">
        <f t="shared" si="3"/>
        <v>2.9140877833621948E-2</v>
      </c>
      <c r="T30" s="4">
        <f t="shared" si="4"/>
        <v>0.88571428571428579</v>
      </c>
      <c r="U30" s="4">
        <f t="shared" si="5"/>
        <v>0.11428571428571425</v>
      </c>
      <c r="V30" s="11">
        <f t="shared" si="6"/>
        <v>0.11428571428571425</v>
      </c>
      <c r="W30" s="12">
        <f t="shared" si="7"/>
        <v>0.11428571428571425</v>
      </c>
      <c r="X30" s="12">
        <f t="shared" si="8"/>
        <v>0.88571428571428579</v>
      </c>
      <c r="AO30" s="13">
        <f t="shared" si="9"/>
        <v>3.3303860381282218E-3</v>
      </c>
      <c r="AP30" s="13">
        <f t="shared" si="10"/>
        <v>3.3303860381282218E-3</v>
      </c>
      <c r="AQ30" s="13">
        <f t="shared" si="11"/>
        <v>0.14009620608120799</v>
      </c>
      <c r="AR30" s="13">
        <f t="shared" si="12"/>
        <v>1.3061224489795912E-2</v>
      </c>
      <c r="AS30" s="14">
        <f t="shared" si="13"/>
        <v>0.33806170189140661</v>
      </c>
    </row>
    <row r="31" spans="1:45" x14ac:dyDescent="0.35">
      <c r="A31" s="4">
        <v>2.9</v>
      </c>
      <c r="C31" s="156"/>
      <c r="D31" s="156"/>
      <c r="O31" s="4">
        <f t="shared" si="14"/>
        <v>0.12857142857142856</v>
      </c>
      <c r="P31" s="4">
        <f t="shared" si="1"/>
        <v>3.3055431355195473E-2</v>
      </c>
      <c r="R31" s="4">
        <f t="shared" si="2"/>
        <v>0.12857142857142856</v>
      </c>
      <c r="S31" s="4">
        <f t="shared" si="3"/>
        <v>3.3055431355195473E-2</v>
      </c>
      <c r="T31" s="4">
        <f t="shared" si="4"/>
        <v>0.87142857142857144</v>
      </c>
      <c r="U31" s="4">
        <f t="shared" si="5"/>
        <v>0.12857142857142856</v>
      </c>
      <c r="V31" s="11">
        <f t="shared" si="6"/>
        <v>0.12857142857142856</v>
      </c>
      <c r="W31" s="12">
        <f t="shared" si="7"/>
        <v>0.12857142857142856</v>
      </c>
      <c r="X31" s="12">
        <f t="shared" si="8"/>
        <v>0.87142857142857144</v>
      </c>
      <c r="AO31" s="13">
        <f t="shared" si="9"/>
        <v>4.2499840313822744E-3</v>
      </c>
      <c r="AP31" s="13">
        <f t="shared" si="10"/>
        <v>4.2499840313822744E-3</v>
      </c>
      <c r="AQ31" s="13">
        <f t="shared" si="11"/>
        <v>0.15737687589524177</v>
      </c>
      <c r="AR31" s="13">
        <f t="shared" si="12"/>
        <v>1.6530612244897956E-2</v>
      </c>
      <c r="AS31" s="14">
        <f t="shared" si="13"/>
        <v>0.35856858280031806</v>
      </c>
    </row>
    <row r="32" spans="1:45" x14ac:dyDescent="0.35">
      <c r="A32" s="4">
        <v>3</v>
      </c>
      <c r="C32" s="7"/>
      <c r="D32" s="7"/>
      <c r="O32" s="4">
        <f t="shared" si="14"/>
        <v>0.14285714285714285</v>
      </c>
      <c r="P32" s="4">
        <f t="shared" si="1"/>
        <v>3.7553175883819859E-2</v>
      </c>
      <c r="R32" s="4">
        <f t="shared" si="2"/>
        <v>0.14285714285714285</v>
      </c>
      <c r="S32" s="4">
        <f t="shared" si="3"/>
        <v>3.7553175883819859E-2</v>
      </c>
      <c r="T32" s="4">
        <f t="shared" si="4"/>
        <v>0.85714285714285721</v>
      </c>
      <c r="U32" s="4">
        <f t="shared" si="5"/>
        <v>0.14285714285714285</v>
      </c>
      <c r="V32" s="11">
        <f t="shared" si="6"/>
        <v>0.14285714285714285</v>
      </c>
      <c r="W32" s="12">
        <f t="shared" si="7"/>
        <v>0.14285714285714285</v>
      </c>
      <c r="X32" s="12">
        <f t="shared" si="8"/>
        <v>0.85714285714285721</v>
      </c>
      <c r="AO32" s="13">
        <f t="shared" si="9"/>
        <v>5.3647394119742649E-3</v>
      </c>
      <c r="AP32" s="13">
        <f t="shared" si="10"/>
        <v>5.3647394119742649E-3</v>
      </c>
      <c r="AQ32" s="13">
        <f t="shared" si="11"/>
        <v>0.17504557932898843</v>
      </c>
      <c r="AR32" s="13">
        <f t="shared" si="12"/>
        <v>2.0408163265306121E-2</v>
      </c>
      <c r="AS32" s="14">
        <f t="shared" si="13"/>
        <v>0.3779644730092272</v>
      </c>
    </row>
    <row r="33" spans="1:45" x14ac:dyDescent="0.35">
      <c r="A33" s="4">
        <v>3.1</v>
      </c>
      <c r="C33" s="7"/>
      <c r="D33" s="7"/>
      <c r="O33" s="4">
        <f t="shared" si="14"/>
        <v>0.15714285714285717</v>
      </c>
      <c r="P33" s="4">
        <f t="shared" si="1"/>
        <v>4.2726740685403476E-2</v>
      </c>
      <c r="R33" s="4">
        <f t="shared" si="2"/>
        <v>0.15714285714285717</v>
      </c>
      <c r="S33" s="4">
        <f t="shared" si="3"/>
        <v>4.2726740685403476E-2</v>
      </c>
      <c r="T33" s="4">
        <f t="shared" si="4"/>
        <v>0.84285714285714286</v>
      </c>
      <c r="U33" s="4">
        <f t="shared" si="5"/>
        <v>0.15714285714285717</v>
      </c>
      <c r="V33" s="11">
        <f t="shared" si="6"/>
        <v>0.15714285714285717</v>
      </c>
      <c r="W33" s="12">
        <f t="shared" si="7"/>
        <v>0.15714285714285717</v>
      </c>
      <c r="X33" s="12">
        <f t="shared" si="8"/>
        <v>0.84285714285714286</v>
      </c>
      <c r="AO33" s="13">
        <f t="shared" si="9"/>
        <v>6.7142021077062613E-3</v>
      </c>
      <c r="AP33" s="13">
        <f t="shared" si="10"/>
        <v>6.7142021077062613E-3</v>
      </c>
      <c r="AQ33" s="13">
        <f t="shared" si="11"/>
        <v>0.19315539572055437</v>
      </c>
      <c r="AR33" s="13">
        <f t="shared" si="12"/>
        <v>2.4693877551020416E-2</v>
      </c>
      <c r="AS33" s="14">
        <f t="shared" si="13"/>
        <v>0.39641248358604597</v>
      </c>
    </row>
    <row r="34" spans="1:45" x14ac:dyDescent="0.35">
      <c r="A34" s="4">
        <v>3.2</v>
      </c>
      <c r="O34" s="4">
        <f t="shared" si="14"/>
        <v>0.17142857142857146</v>
      </c>
      <c r="P34" s="4">
        <f t="shared" si="1"/>
        <v>4.8683416619404903E-2</v>
      </c>
      <c r="R34" s="4">
        <f t="shared" si="2"/>
        <v>0.17142857142857146</v>
      </c>
      <c r="S34" s="4">
        <f t="shared" si="3"/>
        <v>4.8683416619404903E-2</v>
      </c>
      <c r="T34" s="4">
        <f t="shared" si="4"/>
        <v>0.82857142857142851</v>
      </c>
      <c r="U34" s="4">
        <f t="shared" si="5"/>
        <v>0.17142857142857146</v>
      </c>
      <c r="V34" s="11">
        <f t="shared" si="6"/>
        <v>0.17142857142857146</v>
      </c>
      <c r="W34" s="12">
        <f t="shared" si="7"/>
        <v>0.17142857142857146</v>
      </c>
      <c r="X34" s="12">
        <f t="shared" si="8"/>
        <v>0.82857142857142851</v>
      </c>
      <c r="AO34" s="13">
        <f t="shared" si="9"/>
        <v>8.3457285633265557E-3</v>
      </c>
      <c r="AP34" s="13">
        <f t="shared" si="10"/>
        <v>8.3457285633265557E-3</v>
      </c>
      <c r="AQ34" s="13">
        <f t="shared" si="11"/>
        <v>0.2117662594846498</v>
      </c>
      <c r="AR34" s="13">
        <f t="shared" si="12"/>
        <v>2.9387755102040825E-2</v>
      </c>
      <c r="AS34" s="14">
        <f t="shared" si="13"/>
        <v>0.41403933560541256</v>
      </c>
    </row>
    <row r="35" spans="1:45" x14ac:dyDescent="0.35">
      <c r="A35" s="4">
        <v>3.3</v>
      </c>
      <c r="O35" s="4">
        <f t="shared" si="14"/>
        <v>0.18571428571428569</v>
      </c>
      <c r="P35" s="4">
        <f t="shared" si="1"/>
        <v>5.5547099935786957E-2</v>
      </c>
      <c r="R35" s="4">
        <f t="shared" si="2"/>
        <v>0.18571428571428569</v>
      </c>
      <c r="S35" s="4">
        <f t="shared" si="3"/>
        <v>5.5547099935786957E-2</v>
      </c>
      <c r="T35" s="4">
        <f t="shared" si="4"/>
        <v>0.81428571428571428</v>
      </c>
      <c r="U35" s="4">
        <f t="shared" si="5"/>
        <v>0.18571428571428569</v>
      </c>
      <c r="V35" s="11">
        <f t="shared" si="6"/>
        <v>0.18571428571428569</v>
      </c>
      <c r="W35" s="12">
        <f t="shared" si="7"/>
        <v>0.18571428571428569</v>
      </c>
      <c r="X35" s="12">
        <f t="shared" si="8"/>
        <v>0.81428571428571428</v>
      </c>
      <c r="AO35" s="13">
        <f t="shared" si="9"/>
        <v>1.0315889988074719E-2</v>
      </c>
      <c r="AP35" s="13">
        <f t="shared" si="10"/>
        <v>1.0315889988074719E-2</v>
      </c>
      <c r="AQ35" s="13">
        <f t="shared" si="11"/>
        <v>0.23094549566199793</v>
      </c>
      <c r="AR35" s="13">
        <f t="shared" si="12"/>
        <v>3.4489795918367337E-2</v>
      </c>
      <c r="AS35" s="14">
        <f t="shared" si="13"/>
        <v>0.43094580368566732</v>
      </c>
    </row>
    <row r="36" spans="1:45" x14ac:dyDescent="0.35">
      <c r="A36" s="4">
        <v>3.4</v>
      </c>
      <c r="O36" s="4">
        <f t="shared" si="14"/>
        <v>0.19999999999999998</v>
      </c>
      <c r="P36" s="4">
        <f t="shared" si="1"/>
        <v>6.3460270662014331E-2</v>
      </c>
      <c r="R36" s="4">
        <f t="shared" si="2"/>
        <v>0.19999999999999998</v>
      </c>
      <c r="S36" s="4">
        <f t="shared" si="3"/>
        <v>6.3460270662014331E-2</v>
      </c>
      <c r="T36" s="4">
        <f t="shared" si="4"/>
        <v>0.8</v>
      </c>
      <c r="U36" s="4">
        <f t="shared" si="5"/>
        <v>0.19999999999999998</v>
      </c>
      <c r="V36" s="11">
        <f t="shared" si="6"/>
        <v>0.19999999999999998</v>
      </c>
      <c r="W36" s="12">
        <f t="shared" si="7"/>
        <v>0.19999999999999998</v>
      </c>
      <c r="X36" s="12">
        <f t="shared" si="8"/>
        <v>0.8</v>
      </c>
      <c r="AO36" s="13">
        <f t="shared" si="9"/>
        <v>1.2692054132402866E-2</v>
      </c>
      <c r="AP36" s="13">
        <f t="shared" si="10"/>
        <v>1.2692054132402866E-2</v>
      </c>
      <c r="AQ36" s="13">
        <f t="shared" si="11"/>
        <v>0.25076821652961145</v>
      </c>
      <c r="AR36" s="13">
        <f t="shared" si="12"/>
        <v>3.9999999999999994E-2</v>
      </c>
      <c r="AS36" s="14">
        <f t="shared" si="13"/>
        <v>0.44721359549995793</v>
      </c>
    </row>
    <row r="37" spans="1:45" x14ac:dyDescent="0.35">
      <c r="A37" s="4">
        <v>3.5</v>
      </c>
      <c r="O37" s="4">
        <f t="shared" si="14"/>
        <v>0.21428571428571427</v>
      </c>
      <c r="P37" s="4">
        <f t="shared" si="1"/>
        <v>7.2585875671336619E-2</v>
      </c>
      <c r="R37" s="4">
        <f t="shared" si="2"/>
        <v>0.21428571428571427</v>
      </c>
      <c r="S37" s="4">
        <f t="shared" si="3"/>
        <v>7.2585875671336619E-2</v>
      </c>
      <c r="T37" s="4">
        <f t="shared" si="4"/>
        <v>0.7857142857142857</v>
      </c>
      <c r="U37" s="4">
        <f t="shared" si="5"/>
        <v>0.21428571428571427</v>
      </c>
      <c r="V37" s="11">
        <f t="shared" si="6"/>
        <v>0.21428571428571427</v>
      </c>
      <c r="W37" s="12">
        <f t="shared" si="7"/>
        <v>0.21428571428571427</v>
      </c>
      <c r="X37" s="12">
        <f t="shared" si="8"/>
        <v>0.7857142857142857</v>
      </c>
      <c r="AO37" s="13">
        <f t="shared" si="9"/>
        <v>1.5554116215286417E-2</v>
      </c>
      <c r="AP37" s="13">
        <f t="shared" si="10"/>
        <v>1.5554116215286417E-2</v>
      </c>
      <c r="AQ37" s="13">
        <f t="shared" si="11"/>
        <v>0.27131747374176446</v>
      </c>
      <c r="AR37" s="13">
        <f t="shared" si="12"/>
        <v>4.5918367346938771E-2</v>
      </c>
      <c r="AS37" s="14">
        <f t="shared" si="13"/>
        <v>0.46291004988627571</v>
      </c>
    </row>
    <row r="38" spans="1:45" x14ac:dyDescent="0.35">
      <c r="A38" s="4">
        <v>3.6</v>
      </c>
      <c r="O38" s="4">
        <f t="shared" si="14"/>
        <v>0.22857142857142859</v>
      </c>
      <c r="P38" s="4">
        <f t="shared" si="1"/>
        <v>8.3108913166121193E-2</v>
      </c>
      <c r="R38" s="4">
        <f t="shared" si="2"/>
        <v>0.22857142857142859</v>
      </c>
      <c r="S38" s="4">
        <f t="shared" si="3"/>
        <v>8.3108913166121193E-2</v>
      </c>
      <c r="T38" s="4">
        <f t="shared" si="4"/>
        <v>0.77142857142857135</v>
      </c>
      <c r="U38" s="4">
        <f t="shared" si="5"/>
        <v>0.22857142857142859</v>
      </c>
      <c r="V38" s="11">
        <f t="shared" si="6"/>
        <v>0.22857142857142859</v>
      </c>
      <c r="W38" s="12">
        <f t="shared" si="7"/>
        <v>0.22857142857142859</v>
      </c>
      <c r="X38" s="12">
        <f t="shared" si="8"/>
        <v>0.77142857142857135</v>
      </c>
      <c r="AO38" s="13">
        <f t="shared" si="9"/>
        <v>1.899632300939913E-2</v>
      </c>
      <c r="AP38" s="13">
        <f t="shared" si="10"/>
        <v>1.899632300939913E-2</v>
      </c>
      <c r="AQ38" s="13">
        <f t="shared" si="11"/>
        <v>0.29268401872815064</v>
      </c>
      <c r="AR38" s="13">
        <f t="shared" si="12"/>
        <v>5.2244897959183682E-2</v>
      </c>
      <c r="AS38" s="14">
        <f t="shared" si="13"/>
        <v>0.4780914437337575</v>
      </c>
    </row>
    <row r="39" spans="1:45" x14ac:dyDescent="0.35">
      <c r="A39" s="4">
        <v>3.7</v>
      </c>
      <c r="O39" s="4">
        <f t="shared" si="14"/>
        <v>0.24285714285714288</v>
      </c>
      <c r="P39" s="4">
        <f t="shared" si="1"/>
        <v>9.5237416505198944E-2</v>
      </c>
      <c r="R39" s="4">
        <f t="shared" si="2"/>
        <v>0.24285714285714288</v>
      </c>
      <c r="S39" s="4">
        <f t="shared" si="3"/>
        <v>9.5237416505198944E-2</v>
      </c>
      <c r="T39" s="4">
        <f t="shared" si="4"/>
        <v>0.75714285714285712</v>
      </c>
      <c r="U39" s="4">
        <f t="shared" si="5"/>
        <v>0.24285714285714288</v>
      </c>
      <c r="V39" s="11">
        <f t="shared" si="6"/>
        <v>0.24285714285714288</v>
      </c>
      <c r="W39" s="12">
        <f t="shared" si="7"/>
        <v>0.24285714285714288</v>
      </c>
      <c r="X39" s="12">
        <f t="shared" si="8"/>
        <v>0.75714285714285712</v>
      </c>
      <c r="AO39" s="13">
        <f t="shared" si="9"/>
        <v>2.3129086865548317E-2</v>
      </c>
      <c r="AP39" s="13">
        <f t="shared" si="10"/>
        <v>2.3129086865548317E-2</v>
      </c>
      <c r="AQ39" s="13">
        <f t="shared" si="11"/>
        <v>0.31496547249679352</v>
      </c>
      <c r="AR39" s="13">
        <f t="shared" si="12"/>
        <v>5.8979591836734707E-2</v>
      </c>
      <c r="AS39" s="14">
        <f t="shared" si="13"/>
        <v>0.49280538030458115</v>
      </c>
    </row>
    <row r="40" spans="1:45" x14ac:dyDescent="0.35">
      <c r="A40" s="15">
        <v>3.8</v>
      </c>
      <c r="O40" s="4">
        <f t="shared" si="14"/>
        <v>0.25714285714285712</v>
      </c>
      <c r="P40" s="4">
        <f t="shared" si="1"/>
        <v>0.1092024082044529</v>
      </c>
      <c r="R40" s="4">
        <f t="shared" si="2"/>
        <v>0.25714285714285712</v>
      </c>
      <c r="S40" s="4">
        <f t="shared" si="3"/>
        <v>0.1092024082044529</v>
      </c>
      <c r="T40" s="4">
        <f t="shared" si="4"/>
        <v>0.74285714285714288</v>
      </c>
      <c r="U40" s="4">
        <f t="shared" si="5"/>
        <v>0.25714285714285712</v>
      </c>
      <c r="V40" s="11">
        <f t="shared" si="6"/>
        <v>0.25714285714285712</v>
      </c>
      <c r="W40" s="12">
        <f t="shared" si="7"/>
        <v>0.25714285714285712</v>
      </c>
      <c r="X40" s="12">
        <f t="shared" si="8"/>
        <v>0.74285714285714288</v>
      </c>
      <c r="AO40" s="13">
        <f t="shared" si="9"/>
        <v>2.8080619252573599E-2</v>
      </c>
      <c r="AP40" s="13">
        <f t="shared" si="10"/>
        <v>2.8080619252573599E-2</v>
      </c>
      <c r="AQ40" s="13">
        <f t="shared" si="11"/>
        <v>0.33826464609473644</v>
      </c>
      <c r="AR40" s="13">
        <f t="shared" si="12"/>
        <v>6.6122448979591825E-2</v>
      </c>
      <c r="AS40" s="14">
        <f t="shared" si="13"/>
        <v>0.50709255283710997</v>
      </c>
    </row>
    <row r="41" spans="1:45" x14ac:dyDescent="0.35">
      <c r="A41" s="15">
        <v>3.9</v>
      </c>
      <c r="O41" s="4">
        <f t="shared" si="14"/>
        <v>0.27142857142857141</v>
      </c>
      <c r="P41" s="4">
        <f t="shared" si="1"/>
        <v>0.12525624107258221</v>
      </c>
      <c r="R41" s="4">
        <f t="shared" si="2"/>
        <v>0.27142857142857141</v>
      </c>
      <c r="S41" s="4">
        <f t="shared" si="3"/>
        <v>0.12525624107258221</v>
      </c>
      <c r="T41" s="4">
        <f t="shared" si="4"/>
        <v>0.72857142857142865</v>
      </c>
      <c r="U41" s="4">
        <f t="shared" si="5"/>
        <v>0.27142857142857141</v>
      </c>
      <c r="V41" s="11">
        <f t="shared" si="6"/>
        <v>0.27142857142857141</v>
      </c>
      <c r="W41" s="12">
        <f t="shared" si="7"/>
        <v>0.27142857142857141</v>
      </c>
      <c r="X41" s="12">
        <f t="shared" si="8"/>
        <v>0.72857142857142865</v>
      </c>
      <c r="AO41" s="13">
        <f t="shared" si="9"/>
        <v>3.3998122576843738E-2</v>
      </c>
      <c r="AP41" s="13">
        <f t="shared" si="10"/>
        <v>3.3998122576843738E-2</v>
      </c>
      <c r="AQ41" s="13">
        <f t="shared" si="11"/>
        <v>0.36268668992430986</v>
      </c>
      <c r="AR41" s="13">
        <f t="shared" si="12"/>
        <v>7.3673469387755097E-2</v>
      </c>
      <c r="AS41" s="14">
        <f t="shared" si="13"/>
        <v>0.52098807225172772</v>
      </c>
    </row>
    <row r="42" spans="1:45" x14ac:dyDescent="0.35">
      <c r="A42" s="15">
        <v>4</v>
      </c>
      <c r="O42" s="4">
        <f t="shared" si="14"/>
        <v>0.2857142857142857</v>
      </c>
      <c r="P42" s="4">
        <f t="shared" si="1"/>
        <v>0.14366857315728437</v>
      </c>
      <c r="R42" s="4">
        <f t="shared" si="2"/>
        <v>0.2857142857142857</v>
      </c>
      <c r="S42" s="4">
        <f t="shared" si="3"/>
        <v>0.14366857315728437</v>
      </c>
      <c r="T42" s="4">
        <f t="shared" si="4"/>
        <v>0.7142857142857143</v>
      </c>
      <c r="U42" s="4">
        <f t="shared" si="5"/>
        <v>0.2857142857142857</v>
      </c>
      <c r="V42" s="11">
        <f t="shared" si="6"/>
        <v>0.2857142857142857</v>
      </c>
      <c r="W42" s="12">
        <f t="shared" si="7"/>
        <v>0.2857142857142857</v>
      </c>
      <c r="X42" s="12">
        <f t="shared" si="8"/>
        <v>0.7142857142857143</v>
      </c>
      <c r="AO42" s="13">
        <f t="shared" si="9"/>
        <v>4.1048163759224106E-2</v>
      </c>
      <c r="AP42" s="13">
        <f t="shared" si="10"/>
        <v>4.1048163759224106E-2</v>
      </c>
      <c r="AQ42" s="13">
        <f t="shared" si="11"/>
        <v>0.38833469511234597</v>
      </c>
      <c r="AR42" s="13">
        <f t="shared" si="12"/>
        <v>8.1632653061224483E-2</v>
      </c>
      <c r="AS42" s="14">
        <f t="shared" si="13"/>
        <v>0.53452248382484879</v>
      </c>
    </row>
    <row r="43" spans="1:45" x14ac:dyDescent="0.35">
      <c r="A43" s="15">
        <v>4.0999999999999996</v>
      </c>
      <c r="O43" s="4">
        <f t="shared" si="14"/>
        <v>0.29999999999999993</v>
      </c>
      <c r="P43" s="4">
        <f t="shared" si="1"/>
        <v>0.16471906210910711</v>
      </c>
      <c r="R43" s="4">
        <f t="shared" si="2"/>
        <v>0.29999999999999993</v>
      </c>
      <c r="S43" s="4">
        <f t="shared" si="3"/>
        <v>0.16471906210910711</v>
      </c>
      <c r="T43" s="4">
        <f t="shared" si="4"/>
        <v>0.70000000000000007</v>
      </c>
      <c r="U43" s="4">
        <f t="shared" si="5"/>
        <v>0.29999999999999993</v>
      </c>
      <c r="V43" s="11">
        <f t="shared" si="6"/>
        <v>0.29999999999999993</v>
      </c>
      <c r="W43" s="12">
        <f t="shared" si="7"/>
        <v>0.29999999999999993</v>
      </c>
      <c r="X43" s="12">
        <f t="shared" si="8"/>
        <v>0.70000000000000007</v>
      </c>
      <c r="AO43" s="13">
        <f t="shared" si="9"/>
        <v>4.9415718632732121E-2</v>
      </c>
      <c r="AP43" s="13">
        <f t="shared" si="10"/>
        <v>4.9415718632732121E-2</v>
      </c>
      <c r="AQ43" s="13">
        <f t="shared" si="11"/>
        <v>0.41530334347637493</v>
      </c>
      <c r="AR43" s="13">
        <f t="shared" si="12"/>
        <v>8.9999999999999955E-2</v>
      </c>
      <c r="AS43" s="14">
        <f t="shared" si="13"/>
        <v>0.54772255750516607</v>
      </c>
    </row>
    <row r="44" spans="1:45" x14ac:dyDescent="0.35">
      <c r="A44" s="15">
        <v>4.2</v>
      </c>
      <c r="O44" s="4">
        <f t="shared" si="14"/>
        <v>0.31428571428571433</v>
      </c>
      <c r="P44" s="4">
        <f t="shared" si="1"/>
        <v>0.18868576170600429</v>
      </c>
      <c r="R44" s="4">
        <f t="shared" si="2"/>
        <v>0.31428571428571433</v>
      </c>
      <c r="S44" s="4">
        <f t="shared" si="3"/>
        <v>0.18868576170600429</v>
      </c>
      <c r="T44" s="4">
        <f t="shared" si="4"/>
        <v>0.68571428571428572</v>
      </c>
      <c r="U44" s="4">
        <f t="shared" si="5"/>
        <v>0.31428571428571433</v>
      </c>
      <c r="V44" s="11">
        <f t="shared" si="6"/>
        <v>0.31428571428571433</v>
      </c>
      <c r="W44" s="12">
        <f t="shared" si="7"/>
        <v>0.31428571428571433</v>
      </c>
      <c r="X44" s="12">
        <f t="shared" si="8"/>
        <v>0.68571428571428572</v>
      </c>
      <c r="AO44" s="13">
        <f t="shared" si="9"/>
        <v>5.9301239393315643E-2</v>
      </c>
      <c r="AP44" s="13">
        <f t="shared" si="10"/>
        <v>5.9301239393315643E-2</v>
      </c>
      <c r="AQ44" s="13">
        <f t="shared" si="11"/>
        <v>0.44367023659840299</v>
      </c>
      <c r="AR44" s="13">
        <f t="shared" si="12"/>
        <v>9.8775510204081665E-2</v>
      </c>
      <c r="AS44" s="14">
        <f t="shared" si="13"/>
        <v>0.56061191058138815</v>
      </c>
    </row>
    <row r="45" spans="1:45" x14ac:dyDescent="0.35">
      <c r="A45" s="15">
        <v>4.3</v>
      </c>
      <c r="O45" s="4">
        <f t="shared" si="14"/>
        <v>0.32857142857142857</v>
      </c>
      <c r="P45" s="4">
        <f t="shared" si="1"/>
        <v>0.21582823848485008</v>
      </c>
      <c r="R45" s="4">
        <f t="shared" si="2"/>
        <v>0.32857142857142857</v>
      </c>
      <c r="S45" s="4">
        <f t="shared" si="3"/>
        <v>0.21582823848485008</v>
      </c>
      <c r="T45" s="4">
        <f t="shared" si="4"/>
        <v>0.67142857142857149</v>
      </c>
      <c r="U45" s="4">
        <f t="shared" si="5"/>
        <v>0.32857142857142857</v>
      </c>
      <c r="V45" s="11">
        <f t="shared" si="6"/>
        <v>0.32857142857142857</v>
      </c>
      <c r="W45" s="12">
        <f t="shared" si="7"/>
        <v>0.32857142857142857</v>
      </c>
      <c r="X45" s="12">
        <f t="shared" si="8"/>
        <v>0.67142857142857149</v>
      </c>
      <c r="AO45" s="13">
        <f t="shared" si="9"/>
        <v>7.0914992645022171E-2</v>
      </c>
      <c r="AP45" s="13">
        <f t="shared" si="10"/>
        <v>7.0914992645022171E-2</v>
      </c>
      <c r="AQ45" s="13">
        <f t="shared" si="11"/>
        <v>0.47348467441125647</v>
      </c>
      <c r="AR45" s="13">
        <f t="shared" si="12"/>
        <v>0.10795918367346939</v>
      </c>
      <c r="AS45" s="14">
        <f t="shared" si="13"/>
        <v>0.57321150422111089</v>
      </c>
    </row>
    <row r="46" spans="1:45" x14ac:dyDescent="0.35">
      <c r="A46" s="15">
        <v>4.4000000000000004</v>
      </c>
      <c r="O46" s="4">
        <f t="shared" si="14"/>
        <v>0.34285714285714292</v>
      </c>
      <c r="P46" s="4">
        <f t="shared" si="1"/>
        <v>0.24636471236194643</v>
      </c>
      <c r="R46" s="4">
        <f t="shared" si="2"/>
        <v>0.34285714285714292</v>
      </c>
      <c r="S46" s="4">
        <f t="shared" si="3"/>
        <v>0.24636471236194643</v>
      </c>
      <c r="T46" s="4">
        <f t="shared" si="4"/>
        <v>0.65714285714285703</v>
      </c>
      <c r="U46" s="4">
        <f t="shared" si="5"/>
        <v>0.34285714285714292</v>
      </c>
      <c r="V46" s="11">
        <f t="shared" si="6"/>
        <v>0.34285714285714292</v>
      </c>
      <c r="W46" s="12">
        <f t="shared" si="7"/>
        <v>0.34285714285714292</v>
      </c>
      <c r="X46" s="12">
        <f t="shared" si="8"/>
        <v>0.65714285714285703</v>
      </c>
      <c r="AO46" s="13">
        <f t="shared" si="9"/>
        <v>8.4467901381238789E-2</v>
      </c>
      <c r="AP46" s="13">
        <f t="shared" si="10"/>
        <v>8.4467901381238789E-2</v>
      </c>
      <c r="AQ46" s="13">
        <f t="shared" si="11"/>
        <v>0.50475395383785049</v>
      </c>
      <c r="AR46" s="13">
        <f t="shared" si="12"/>
        <v>0.1175510204081633</v>
      </c>
      <c r="AS46" s="14">
        <f t="shared" si="13"/>
        <v>0.58554004376911994</v>
      </c>
    </row>
    <row r="47" spans="1:45" x14ac:dyDescent="0.35">
      <c r="A47" s="15">
        <v>4.5</v>
      </c>
      <c r="O47" s="4">
        <f t="shared" si="14"/>
        <v>0.35714285714285715</v>
      </c>
      <c r="P47" s="4">
        <f t="shared" si="1"/>
        <v>0.28044319450256172</v>
      </c>
      <c r="R47" s="4">
        <f t="shared" si="2"/>
        <v>0.35714285714285715</v>
      </c>
      <c r="S47" s="4">
        <f t="shared" si="3"/>
        <v>0.28044319450256172</v>
      </c>
      <c r="T47" s="4">
        <f t="shared" si="4"/>
        <v>0.64285714285714279</v>
      </c>
      <c r="U47" s="4">
        <f t="shared" si="5"/>
        <v>0.35714285714285715</v>
      </c>
      <c r="V47" s="11">
        <f t="shared" si="6"/>
        <v>0.35714285714285715</v>
      </c>
      <c r="W47" s="12">
        <f t="shared" si="7"/>
        <v>0.35714285714285715</v>
      </c>
      <c r="X47" s="12">
        <f t="shared" si="8"/>
        <v>0.64285714285714279</v>
      </c>
      <c r="AO47" s="13">
        <f t="shared" si="9"/>
        <v>0.1001582837509149</v>
      </c>
      <c r="AP47" s="13">
        <f t="shared" si="10"/>
        <v>0.1001582837509149</v>
      </c>
      <c r="AQ47" s="13">
        <f t="shared" si="11"/>
        <v>0.53742776789450386</v>
      </c>
      <c r="AR47" s="13">
        <f t="shared" si="12"/>
        <v>0.12755102040816327</v>
      </c>
      <c r="AS47" s="14">
        <f t="shared" si="13"/>
        <v>0.59761430466719678</v>
      </c>
    </row>
    <row r="48" spans="1:45" x14ac:dyDescent="0.35">
      <c r="A48" s="15">
        <v>4.5999999999999996</v>
      </c>
      <c r="O48" s="4">
        <f t="shared" si="14"/>
        <v>0.37142857142857139</v>
      </c>
      <c r="P48" s="4">
        <f t="shared" si="1"/>
        <v>0.31810776168273724</v>
      </c>
      <c r="R48" s="4">
        <f t="shared" si="2"/>
        <v>0.37142857142857139</v>
      </c>
      <c r="S48" s="4">
        <f t="shared" si="3"/>
        <v>0.31810776168273724</v>
      </c>
      <c r="T48" s="4">
        <f t="shared" si="4"/>
        <v>0.62857142857142856</v>
      </c>
      <c r="U48" s="4">
        <f t="shared" si="5"/>
        <v>0.37142857142857139</v>
      </c>
      <c r="V48" s="11">
        <f t="shared" si="6"/>
        <v>0.37142857142857139</v>
      </c>
      <c r="W48" s="12">
        <f t="shared" si="7"/>
        <v>0.37142857142857139</v>
      </c>
      <c r="X48" s="12">
        <f t="shared" si="8"/>
        <v>0.62857142857142856</v>
      </c>
      <c r="AO48" s="13">
        <f t="shared" si="9"/>
        <v>0.11815431148215953</v>
      </c>
      <c r="AP48" s="13">
        <f t="shared" si="10"/>
        <v>0.11815431148215953</v>
      </c>
      <c r="AQ48" s="13">
        <f t="shared" si="11"/>
        <v>0.57138202162914919</v>
      </c>
      <c r="AR48" s="13">
        <f t="shared" si="12"/>
        <v>0.13795918367346935</v>
      </c>
      <c r="AS48" s="14">
        <f t="shared" si="13"/>
        <v>0.60944940022004401</v>
      </c>
    </row>
    <row r="49" spans="1:45" x14ac:dyDescent="0.35">
      <c r="A49" s="15">
        <v>4.7</v>
      </c>
      <c r="O49" s="4">
        <f t="shared" si="14"/>
        <v>0.38571428571428573</v>
      </c>
      <c r="P49" s="4">
        <f t="shared" si="1"/>
        <v>0.35926278658182265</v>
      </c>
      <c r="R49" s="4">
        <f t="shared" si="2"/>
        <v>0.38571428571428573</v>
      </c>
      <c r="S49" s="4">
        <f t="shared" si="3"/>
        <v>0.35926278658182265</v>
      </c>
      <c r="T49" s="4">
        <f t="shared" si="4"/>
        <v>0.61428571428571432</v>
      </c>
      <c r="U49" s="4">
        <f t="shared" si="5"/>
        <v>0.38571428571428573</v>
      </c>
      <c r="V49" s="11">
        <f t="shared" si="6"/>
        <v>0.38571428571428573</v>
      </c>
      <c r="W49" s="12">
        <f t="shared" si="7"/>
        <v>0.38571428571428573</v>
      </c>
      <c r="X49" s="12">
        <f t="shared" si="8"/>
        <v>0.61428571428571432</v>
      </c>
      <c r="AO49" s="13">
        <f t="shared" si="9"/>
        <v>0.1385727891101316</v>
      </c>
      <c r="AP49" s="13">
        <f t="shared" si="10"/>
        <v>0.1385727891101316</v>
      </c>
      <c r="AQ49" s="13">
        <f t="shared" si="11"/>
        <v>0.60640428318597683</v>
      </c>
      <c r="AR49" s="13">
        <f t="shared" si="12"/>
        <v>0.14877551020408164</v>
      </c>
      <c r="AS49" s="14">
        <f t="shared" si="13"/>
        <v>0.62105900340811881</v>
      </c>
    </row>
    <row r="50" spans="1:45" x14ac:dyDescent="0.35">
      <c r="A50" s="15">
        <v>4.8</v>
      </c>
      <c r="O50" s="4">
        <f t="shared" si="14"/>
        <v>0.39999999999999997</v>
      </c>
      <c r="P50" s="4">
        <f t="shared" si="1"/>
        <v>0.40363995344779363</v>
      </c>
      <c r="R50" s="4">
        <f t="shared" si="2"/>
        <v>0.40363995344779363</v>
      </c>
      <c r="S50" s="4">
        <f t="shared" si="3"/>
        <v>0.39999999999999997</v>
      </c>
      <c r="T50" s="4">
        <f t="shared" si="4"/>
        <v>0.60000000000000009</v>
      </c>
      <c r="U50" s="4">
        <f t="shared" si="5"/>
        <v>0.39999999999999997</v>
      </c>
      <c r="V50" s="11">
        <f t="shared" si="6"/>
        <v>0.40363995344779363</v>
      </c>
      <c r="W50" s="12">
        <f t="shared" si="7"/>
        <v>0.39999999999999997</v>
      </c>
      <c r="X50" s="12">
        <f t="shared" si="8"/>
        <v>0.60000000000000009</v>
      </c>
      <c r="AO50" s="13">
        <f t="shared" si="9"/>
        <v>0.16145598137911743</v>
      </c>
      <c r="AP50" s="13">
        <f t="shared" si="10"/>
        <v>0.16145598137911743</v>
      </c>
      <c r="AQ50" s="13">
        <f t="shared" si="11"/>
        <v>0.64218397206867617</v>
      </c>
      <c r="AR50" s="13">
        <f t="shared" si="12"/>
        <v>0.15999999999999998</v>
      </c>
      <c r="AS50" s="14">
        <f t="shared" si="13"/>
        <v>0.63245553203367588</v>
      </c>
    </row>
    <row r="51" spans="1:45" x14ac:dyDescent="0.35">
      <c r="A51" s="15">
        <v>4.9000000000000004</v>
      </c>
      <c r="O51" s="4">
        <f t="shared" si="14"/>
        <v>0.41428571428571431</v>
      </c>
      <c r="P51" s="4">
        <f t="shared" si="1"/>
        <v>0.45077474480513263</v>
      </c>
      <c r="R51" s="4">
        <f t="shared" si="2"/>
        <v>0.45077474480513263</v>
      </c>
      <c r="S51" s="4">
        <f t="shared" si="3"/>
        <v>0.41428571428571431</v>
      </c>
      <c r="T51" s="4">
        <f t="shared" si="4"/>
        <v>0.58571428571428563</v>
      </c>
      <c r="U51" s="4">
        <f t="shared" si="5"/>
        <v>0.41428571428571431</v>
      </c>
      <c r="V51" s="11">
        <f t="shared" si="6"/>
        <v>0.45077474480513263</v>
      </c>
      <c r="W51" s="12">
        <f t="shared" si="7"/>
        <v>0.41428571428571431</v>
      </c>
      <c r="X51" s="12">
        <f t="shared" si="8"/>
        <v>0.58571428571428563</v>
      </c>
      <c r="AO51" s="13">
        <f t="shared" si="9"/>
        <v>0.18674953713355497</v>
      </c>
      <c r="AP51" s="13">
        <f t="shared" si="10"/>
        <v>0.18674953713355497</v>
      </c>
      <c r="AQ51" s="13">
        <f t="shared" si="11"/>
        <v>0.67831092195729203</v>
      </c>
      <c r="AR51" s="13">
        <f t="shared" si="12"/>
        <v>0.17163265306122452</v>
      </c>
      <c r="AS51" s="14">
        <f t="shared" si="13"/>
        <v>0.64365030434678916</v>
      </c>
    </row>
    <row r="52" spans="1:45" x14ac:dyDescent="0.35">
      <c r="A52" s="15">
        <v>5</v>
      </c>
      <c r="O52" s="4">
        <f t="shared" si="14"/>
        <v>0.42857142857142855</v>
      </c>
      <c r="P52" s="4">
        <f t="shared" si="1"/>
        <v>0.5</v>
      </c>
      <c r="R52" s="4">
        <f t="shared" si="2"/>
        <v>0.5</v>
      </c>
      <c r="S52" s="4">
        <f t="shared" si="3"/>
        <v>0.42857142857142855</v>
      </c>
      <c r="T52" s="4">
        <f t="shared" si="4"/>
        <v>0.5714285714285714</v>
      </c>
      <c r="U52" s="4">
        <f t="shared" si="5"/>
        <v>0.42857142857142855</v>
      </c>
      <c r="V52" s="11">
        <f t="shared" si="6"/>
        <v>0.5</v>
      </c>
      <c r="W52" s="12">
        <f t="shared" si="7"/>
        <v>0.42857142857142855</v>
      </c>
      <c r="X52" s="12">
        <f t="shared" si="8"/>
        <v>0.5714285714285714</v>
      </c>
      <c r="AO52" s="13">
        <f t="shared" si="9"/>
        <v>0.21428571428571427</v>
      </c>
      <c r="AP52" s="13">
        <f t="shared" si="10"/>
        <v>0.21428571428571427</v>
      </c>
      <c r="AQ52" s="13">
        <f t="shared" si="11"/>
        <v>0.7142857142857143</v>
      </c>
      <c r="AR52" s="13">
        <f t="shared" si="12"/>
        <v>0.18367346938775508</v>
      </c>
      <c r="AS52" s="14">
        <f t="shared" si="13"/>
        <v>0.65465367070797709</v>
      </c>
    </row>
    <row r="53" spans="1:45" x14ac:dyDescent="0.35">
      <c r="A53" s="15">
        <v>5.0999999999999996</v>
      </c>
      <c r="O53" s="4">
        <f t="shared" si="14"/>
        <v>0.44285714285714278</v>
      </c>
      <c r="P53" s="4">
        <f t="shared" si="1"/>
        <v>0.55046321919481722</v>
      </c>
      <c r="R53" s="4">
        <f t="shared" si="2"/>
        <v>0.55046321919481722</v>
      </c>
      <c r="S53" s="4">
        <f t="shared" si="3"/>
        <v>0.44285714285714278</v>
      </c>
      <c r="T53" s="4">
        <f t="shared" si="4"/>
        <v>0.55714285714285716</v>
      </c>
      <c r="U53" s="4">
        <f t="shared" si="5"/>
        <v>0.44285714285714278</v>
      </c>
      <c r="V53" s="11">
        <f t="shared" si="6"/>
        <v>0.55046321919481722</v>
      </c>
      <c r="W53" s="12">
        <f t="shared" si="7"/>
        <v>0.44285714285714278</v>
      </c>
      <c r="X53" s="12">
        <f t="shared" si="8"/>
        <v>0.55714285714285716</v>
      </c>
      <c r="AO53" s="13">
        <f t="shared" si="9"/>
        <v>0.24377656850056187</v>
      </c>
      <c r="AP53" s="13">
        <f t="shared" si="10"/>
        <v>0.24377656850056187</v>
      </c>
      <c r="AQ53" s="13">
        <f t="shared" si="11"/>
        <v>0.74954379355139811</v>
      </c>
      <c r="AR53" s="13">
        <f t="shared" si="12"/>
        <v>0.19612244897959177</v>
      </c>
      <c r="AS53" s="14">
        <f t="shared" si="13"/>
        <v>0.66547512564869227</v>
      </c>
    </row>
    <row r="54" spans="1:45" x14ac:dyDescent="0.35">
      <c r="A54" s="15">
        <v>5.2</v>
      </c>
      <c r="O54" s="4">
        <f t="shared" si="14"/>
        <v>0.45714285714285718</v>
      </c>
      <c r="P54" s="4">
        <f t="shared" si="1"/>
        <v>0.60117092539560368</v>
      </c>
      <c r="R54" s="4">
        <f t="shared" si="2"/>
        <v>0.60117092539560368</v>
      </c>
      <c r="S54" s="4">
        <f t="shared" si="3"/>
        <v>0.45714285714285718</v>
      </c>
      <c r="T54" s="4">
        <f t="shared" si="4"/>
        <v>0.54285714285714282</v>
      </c>
      <c r="U54" s="4">
        <f t="shared" si="5"/>
        <v>0.39882907460439632</v>
      </c>
      <c r="V54" s="11">
        <f t="shared" si="6"/>
        <v>0.54285714285714282</v>
      </c>
      <c r="W54" s="12">
        <f t="shared" si="7"/>
        <v>0.45714285714285718</v>
      </c>
      <c r="X54" s="12">
        <f t="shared" si="8"/>
        <v>0.54285714285714282</v>
      </c>
      <c r="AO54" s="13">
        <f t="shared" si="9"/>
        <v>0.27482099446656172</v>
      </c>
      <c r="AP54" s="13">
        <f t="shared" si="10"/>
        <v>0.27482099446656172</v>
      </c>
      <c r="AQ54" s="13">
        <f t="shared" si="11"/>
        <v>0.78349278807189904</v>
      </c>
      <c r="AR54" s="13">
        <f t="shared" si="12"/>
        <v>0.20897959183673473</v>
      </c>
      <c r="AS54" s="14">
        <f t="shared" si="13"/>
        <v>0.67612340378281333</v>
      </c>
    </row>
    <row r="55" spans="1:45" x14ac:dyDescent="0.35">
      <c r="A55" s="15">
        <v>5.3</v>
      </c>
      <c r="O55" s="4">
        <f t="shared" si="14"/>
        <v>0.47142857142857142</v>
      </c>
      <c r="P55" s="4">
        <f t="shared" si="1"/>
        <v>0.65105784531108601</v>
      </c>
      <c r="R55" s="4">
        <f t="shared" si="2"/>
        <v>0.65105784531108601</v>
      </c>
      <c r="S55" s="4">
        <f t="shared" si="3"/>
        <v>0.47142857142857142</v>
      </c>
      <c r="T55" s="4">
        <f t="shared" si="4"/>
        <v>0.52857142857142858</v>
      </c>
      <c r="U55" s="4">
        <f t="shared" si="5"/>
        <v>0.34894215468891399</v>
      </c>
      <c r="V55" s="11">
        <f t="shared" si="6"/>
        <v>0.52857142857142858</v>
      </c>
      <c r="W55" s="12">
        <f t="shared" si="7"/>
        <v>0.47142857142857142</v>
      </c>
      <c r="X55" s="12">
        <f t="shared" si="8"/>
        <v>0.52857142857142858</v>
      </c>
      <c r="AO55" s="13">
        <f t="shared" si="9"/>
        <v>0.30692726993236913</v>
      </c>
      <c r="AP55" s="13">
        <f t="shared" si="10"/>
        <v>0.30692726993236913</v>
      </c>
      <c r="AQ55" s="13">
        <f t="shared" si="11"/>
        <v>0.81555914680728825</v>
      </c>
      <c r="AR55" s="13">
        <f t="shared" si="12"/>
        <v>0.22224489795918367</v>
      </c>
      <c r="AS55" s="14">
        <f t="shared" si="13"/>
        <v>0.68660656232559514</v>
      </c>
    </row>
    <row r="56" spans="1:45" x14ac:dyDescent="0.35">
      <c r="A56" s="15">
        <v>5.4</v>
      </c>
      <c r="O56" s="4">
        <f t="shared" si="14"/>
        <v>0.48571428571428577</v>
      </c>
      <c r="P56" s="4">
        <f t="shared" si="1"/>
        <v>0.69907229820388561</v>
      </c>
      <c r="R56" s="4">
        <f t="shared" si="2"/>
        <v>0.69907229820388561</v>
      </c>
      <c r="S56" s="4">
        <f t="shared" si="3"/>
        <v>0.48571428571428577</v>
      </c>
      <c r="T56" s="4">
        <f t="shared" si="4"/>
        <v>0.51428571428571423</v>
      </c>
      <c r="U56" s="4">
        <f t="shared" si="5"/>
        <v>0.30092770179611439</v>
      </c>
      <c r="V56" s="11">
        <f t="shared" si="6"/>
        <v>0.51428571428571423</v>
      </c>
      <c r="W56" s="12">
        <f t="shared" si="7"/>
        <v>0.48571428571428577</v>
      </c>
      <c r="X56" s="12">
        <f t="shared" si="8"/>
        <v>0.51428571428571423</v>
      </c>
      <c r="AO56" s="13">
        <f t="shared" si="9"/>
        <v>0.33954940198474448</v>
      </c>
      <c r="AP56" s="13">
        <f t="shared" si="10"/>
        <v>0.33954940198474448</v>
      </c>
      <c r="AQ56" s="13">
        <f t="shared" si="11"/>
        <v>0.84523718193342701</v>
      </c>
      <c r="AR56" s="13">
        <f t="shared" si="12"/>
        <v>0.23591836734693883</v>
      </c>
      <c r="AS56" s="14">
        <f t="shared" si="13"/>
        <v>0.6969320524371696</v>
      </c>
    </row>
    <row r="57" spans="1:45" x14ac:dyDescent="0.35">
      <c r="A57" s="15">
        <v>5.5</v>
      </c>
      <c r="O57" s="4">
        <f t="shared" si="14"/>
        <v>0.5</v>
      </c>
      <c r="P57" s="4">
        <f t="shared" si="1"/>
        <v>0.74426418895877866</v>
      </c>
      <c r="R57" s="4">
        <f t="shared" si="2"/>
        <v>0.74426418895877866</v>
      </c>
      <c r="S57" s="4">
        <f t="shared" si="3"/>
        <v>0.5</v>
      </c>
      <c r="T57" s="4">
        <f t="shared" si="4"/>
        <v>0.5</v>
      </c>
      <c r="U57" s="4">
        <f t="shared" si="5"/>
        <v>0.25573581104122134</v>
      </c>
      <c r="V57" s="11">
        <f t="shared" si="6"/>
        <v>0.5</v>
      </c>
      <c r="W57" s="12">
        <f t="shared" si="7"/>
        <v>0.5</v>
      </c>
      <c r="X57" s="12">
        <f t="shared" si="8"/>
        <v>0.5</v>
      </c>
      <c r="AO57" s="13">
        <f t="shared" si="9"/>
        <v>0.37213209447938933</v>
      </c>
      <c r="AP57" s="13">
        <f t="shared" si="10"/>
        <v>0.37213209447938933</v>
      </c>
      <c r="AQ57" s="13">
        <f t="shared" si="11"/>
        <v>0.87213209447938933</v>
      </c>
      <c r="AR57" s="13">
        <f t="shared" si="12"/>
        <v>0.25</v>
      </c>
      <c r="AS57" s="14">
        <f t="shared" si="13"/>
        <v>0.70710678118654757</v>
      </c>
    </row>
    <row r="58" spans="1:45" x14ac:dyDescent="0.35">
      <c r="A58" s="15">
        <v>5.6</v>
      </c>
      <c r="O58" s="4">
        <f t="shared" si="14"/>
        <v>0.51428571428571423</v>
      </c>
      <c r="P58" s="4">
        <f t="shared" si="1"/>
        <v>0.7858604683671826</v>
      </c>
      <c r="R58" s="4">
        <f t="shared" si="2"/>
        <v>0.7858604683671826</v>
      </c>
      <c r="S58" s="4">
        <f t="shared" si="3"/>
        <v>0.51428571428571423</v>
      </c>
      <c r="T58" s="4">
        <f t="shared" si="4"/>
        <v>0.48571428571428577</v>
      </c>
      <c r="U58" s="4">
        <f t="shared" si="5"/>
        <v>0.2141395316328174</v>
      </c>
      <c r="V58" s="11">
        <f t="shared" si="6"/>
        <v>0.48571428571428577</v>
      </c>
      <c r="W58" s="12">
        <f t="shared" si="7"/>
        <v>0.48571428571428577</v>
      </c>
      <c r="X58" s="12">
        <f t="shared" si="8"/>
        <v>0.51428571428571423</v>
      </c>
      <c r="AO58" s="13">
        <f t="shared" si="9"/>
        <v>0.40415681230312245</v>
      </c>
      <c r="AP58" s="13">
        <f t="shared" si="10"/>
        <v>0.40415681230312245</v>
      </c>
      <c r="AQ58" s="13">
        <f t="shared" si="11"/>
        <v>0.89598937034977433</v>
      </c>
      <c r="AR58" s="13">
        <f t="shared" si="12"/>
        <v>0.2644897959183673</v>
      </c>
      <c r="AS58" s="14">
        <f t="shared" si="13"/>
        <v>0.71713716560063612</v>
      </c>
    </row>
    <row r="59" spans="1:45" x14ac:dyDescent="0.35">
      <c r="A59" s="15">
        <v>5.7</v>
      </c>
      <c r="C59" s="156"/>
      <c r="D59" s="156"/>
      <c r="O59" s="4">
        <f t="shared" si="14"/>
        <v>0.52857142857142858</v>
      </c>
      <c r="P59" s="4">
        <f t="shared" si="1"/>
        <v>0.82331569151594863</v>
      </c>
      <c r="R59" s="4">
        <f t="shared" si="2"/>
        <v>0.82331569151594863</v>
      </c>
      <c r="S59" s="4">
        <f t="shared" si="3"/>
        <v>0.52857142857142858</v>
      </c>
      <c r="T59" s="4">
        <f t="shared" si="4"/>
        <v>0.47142857142857142</v>
      </c>
      <c r="U59" s="4">
        <f t="shared" si="5"/>
        <v>0.17668430848405137</v>
      </c>
      <c r="V59" s="11">
        <f t="shared" si="6"/>
        <v>0.47142857142857142</v>
      </c>
      <c r="W59" s="12">
        <f t="shared" si="7"/>
        <v>0.47142857142857142</v>
      </c>
      <c r="X59" s="12">
        <f t="shared" si="8"/>
        <v>0.52857142857142858</v>
      </c>
      <c r="AO59" s="13">
        <f t="shared" si="9"/>
        <v>0.43518115122985856</v>
      </c>
      <c r="AP59" s="13">
        <f t="shared" si="10"/>
        <v>0.43518115122985856</v>
      </c>
      <c r="AQ59" s="13">
        <f t="shared" si="11"/>
        <v>0.91670596885751865</v>
      </c>
      <c r="AR59" s="13">
        <f t="shared" si="12"/>
        <v>0.27938775510204084</v>
      </c>
      <c r="AS59" s="14">
        <f t="shared" si="13"/>
        <v>0.72702917999996985</v>
      </c>
    </row>
    <row r="60" spans="1:45" x14ac:dyDescent="0.35">
      <c r="A60" s="15">
        <v>5.8</v>
      </c>
      <c r="C60" s="7"/>
      <c r="D60" s="7"/>
      <c r="O60" s="4">
        <f t="shared" si="14"/>
        <v>0.54285714285714282</v>
      </c>
      <c r="P60" s="4">
        <f t="shared" si="1"/>
        <v>0.85633142684271546</v>
      </c>
      <c r="R60" s="4">
        <f t="shared" si="2"/>
        <v>0.85633142684271546</v>
      </c>
      <c r="S60" s="4">
        <f t="shared" si="3"/>
        <v>0.54285714285714282</v>
      </c>
      <c r="T60" s="4">
        <f t="shared" si="4"/>
        <v>0.45714285714285718</v>
      </c>
      <c r="U60" s="4">
        <f t="shared" si="5"/>
        <v>0.14366857315728454</v>
      </c>
      <c r="V60" s="11">
        <f t="shared" si="6"/>
        <v>0.45714285714285718</v>
      </c>
      <c r="W60" s="12">
        <f t="shared" si="7"/>
        <v>0.45714285714285718</v>
      </c>
      <c r="X60" s="12">
        <f t="shared" si="8"/>
        <v>0.54285714285714282</v>
      </c>
      <c r="AO60" s="13">
        <f t="shared" si="9"/>
        <v>0.46486563171461692</v>
      </c>
      <c r="AP60" s="13">
        <f t="shared" si="10"/>
        <v>0.46486563171461692</v>
      </c>
      <c r="AQ60" s="13">
        <f t="shared" si="11"/>
        <v>0.93432293798524135</v>
      </c>
      <c r="AR60" s="13">
        <f t="shared" si="12"/>
        <v>0.29469387755102039</v>
      </c>
      <c r="AS60" s="14">
        <f t="shared" si="13"/>
        <v>0.73678839761300718</v>
      </c>
    </row>
    <row r="61" spans="1:45" x14ac:dyDescent="0.35">
      <c r="A61" s="15">
        <v>5.9</v>
      </c>
      <c r="C61" s="7"/>
      <c r="D61" s="7"/>
      <c r="O61" s="4">
        <f t="shared" si="14"/>
        <v>0.55714285714285716</v>
      </c>
      <c r="P61" s="4">
        <f t="shared" si="1"/>
        <v>0.88484546418411936</v>
      </c>
      <c r="R61" s="4">
        <f t="shared" si="2"/>
        <v>0.88484546418411936</v>
      </c>
      <c r="S61" s="4">
        <f t="shared" si="3"/>
        <v>0.55714285714285716</v>
      </c>
      <c r="T61" s="4">
        <f t="shared" si="4"/>
        <v>0.44285714285714284</v>
      </c>
      <c r="U61" s="4">
        <f t="shared" si="5"/>
        <v>0.11515453581588064</v>
      </c>
      <c r="V61" s="11">
        <f t="shared" si="6"/>
        <v>0.44285714285714284</v>
      </c>
      <c r="W61" s="12">
        <f t="shared" si="7"/>
        <v>0.44285714285714284</v>
      </c>
      <c r="X61" s="12">
        <f t="shared" si="8"/>
        <v>0.55714285714285716</v>
      </c>
      <c r="AO61" s="13">
        <f t="shared" si="9"/>
        <v>0.49298533004543793</v>
      </c>
      <c r="AP61" s="13">
        <f t="shared" si="10"/>
        <v>0.49298533004543793</v>
      </c>
      <c r="AQ61" s="13">
        <f t="shared" si="11"/>
        <v>0.94900299128153853</v>
      </c>
      <c r="AR61" s="13">
        <f t="shared" si="12"/>
        <v>0.31040816326530613</v>
      </c>
      <c r="AS61" s="14">
        <f t="shared" si="13"/>
        <v>0.74642002729217893</v>
      </c>
    </row>
    <row r="62" spans="1:45" x14ac:dyDescent="0.35">
      <c r="A62" s="15">
        <v>6</v>
      </c>
      <c r="O62" s="4">
        <f t="shared" si="14"/>
        <v>0.5714285714285714</v>
      </c>
      <c r="P62" s="4">
        <f t="shared" si="1"/>
        <v>0.9089976004549426</v>
      </c>
      <c r="R62" s="4">
        <f t="shared" si="2"/>
        <v>0.9089976004549426</v>
      </c>
      <c r="S62" s="4">
        <f t="shared" si="3"/>
        <v>0.5714285714285714</v>
      </c>
      <c r="T62" s="4">
        <f t="shared" si="4"/>
        <v>0.4285714285714286</v>
      </c>
      <c r="U62" s="4">
        <f t="shared" si="5"/>
        <v>9.10023995450574E-2</v>
      </c>
      <c r="V62" s="11">
        <f t="shared" si="6"/>
        <v>0.4285714285714286</v>
      </c>
      <c r="W62" s="12">
        <f t="shared" si="7"/>
        <v>0.4285714285714286</v>
      </c>
      <c r="X62" s="12">
        <f t="shared" si="8"/>
        <v>0.5714285714285714</v>
      </c>
      <c r="AO62" s="13">
        <f t="shared" si="9"/>
        <v>0.51942720025996714</v>
      </c>
      <c r="AP62" s="13">
        <f t="shared" si="10"/>
        <v>0.51942720025996714</v>
      </c>
      <c r="AQ62" s="13">
        <f t="shared" si="11"/>
        <v>0.96099897162354697</v>
      </c>
      <c r="AR62" s="13">
        <f t="shared" si="12"/>
        <v>0.32653061224489793</v>
      </c>
      <c r="AS62" s="14">
        <f t="shared" si="13"/>
        <v>0.7559289460184544</v>
      </c>
    </row>
    <row r="63" spans="1:45" x14ac:dyDescent="0.35">
      <c r="A63" s="15">
        <v>6.1</v>
      </c>
      <c r="O63" s="4">
        <f t="shared" si="14"/>
        <v>0.58571428571428563</v>
      </c>
      <c r="P63" s="4">
        <f t="shared" si="1"/>
        <v>0.92908175431182782</v>
      </c>
      <c r="R63" s="4">
        <f t="shared" si="2"/>
        <v>0.92908175431182782</v>
      </c>
      <c r="S63" s="4">
        <f t="shared" si="3"/>
        <v>0.58571428571428563</v>
      </c>
      <c r="T63" s="4">
        <f t="shared" si="4"/>
        <v>0.41428571428571437</v>
      </c>
      <c r="U63" s="4">
        <f t="shared" si="5"/>
        <v>7.0918245688172177E-2</v>
      </c>
      <c r="V63" s="11">
        <f t="shared" si="6"/>
        <v>0.41428571428571437</v>
      </c>
      <c r="W63" s="12">
        <f t="shared" si="7"/>
        <v>0.41428571428571437</v>
      </c>
      <c r="X63" s="12">
        <f t="shared" si="8"/>
        <v>0.58571428571428563</v>
      </c>
      <c r="AO63" s="13">
        <f t="shared" si="9"/>
        <v>0.54417645609692766</v>
      </c>
      <c r="AP63" s="13">
        <f t="shared" si="10"/>
        <v>0.54417645609692766</v>
      </c>
      <c r="AQ63" s="13">
        <f t="shared" si="11"/>
        <v>0.9706195839291859</v>
      </c>
      <c r="AR63" s="13">
        <f t="shared" si="12"/>
        <v>0.34306122448979581</v>
      </c>
      <c r="AS63" s="14">
        <f t="shared" si="13"/>
        <v>0.76531972777022128</v>
      </c>
    </row>
    <row r="64" spans="1:45" x14ac:dyDescent="0.35">
      <c r="A64" s="15">
        <v>6.2</v>
      </c>
      <c r="O64" s="4">
        <f t="shared" si="14"/>
        <v>0.6</v>
      </c>
      <c r="P64" s="4">
        <f t="shared" si="1"/>
        <v>0.94549414412456567</v>
      </c>
      <c r="R64" s="4">
        <f t="shared" si="2"/>
        <v>0.94549414412456567</v>
      </c>
      <c r="S64" s="4">
        <f t="shared" si="3"/>
        <v>0.6</v>
      </c>
      <c r="T64" s="4">
        <f t="shared" si="4"/>
        <v>0.4</v>
      </c>
      <c r="U64" s="4">
        <f t="shared" si="5"/>
        <v>5.4505855875434328E-2</v>
      </c>
      <c r="V64" s="11">
        <f t="shared" si="6"/>
        <v>0.4</v>
      </c>
      <c r="W64" s="12">
        <f t="shared" si="7"/>
        <v>0.4</v>
      </c>
      <c r="X64" s="12">
        <f t="shared" si="8"/>
        <v>0.6</v>
      </c>
      <c r="AO64" s="13">
        <f t="shared" si="9"/>
        <v>0.5672964864747394</v>
      </c>
      <c r="AP64" s="13">
        <f t="shared" si="10"/>
        <v>0.5672964864747394</v>
      </c>
      <c r="AQ64" s="13">
        <f t="shared" si="11"/>
        <v>0.97819765764982636</v>
      </c>
      <c r="AR64" s="13">
        <f t="shared" si="12"/>
        <v>0.36</v>
      </c>
      <c r="AS64" s="14">
        <f t="shared" si="13"/>
        <v>0.7745966692414834</v>
      </c>
    </row>
    <row r="65" spans="1:45" x14ac:dyDescent="0.35">
      <c r="A65" s="15">
        <v>6.3</v>
      </c>
      <c r="O65" s="4">
        <f t="shared" si="14"/>
        <v>0.61428571428571421</v>
      </c>
      <c r="P65" s="4">
        <f t="shared" si="1"/>
        <v>0.95868514976803509</v>
      </c>
      <c r="R65" s="4">
        <f t="shared" si="2"/>
        <v>0.95868514976803509</v>
      </c>
      <c r="S65" s="4">
        <f t="shared" si="3"/>
        <v>0.61428571428571421</v>
      </c>
      <c r="T65" s="4">
        <f t="shared" si="4"/>
        <v>0.38571428571428579</v>
      </c>
      <c r="U65" s="4">
        <f t="shared" si="5"/>
        <v>4.1314850231964906E-2</v>
      </c>
      <c r="V65" s="11">
        <f t="shared" si="6"/>
        <v>0.38571428571428579</v>
      </c>
      <c r="W65" s="12">
        <f t="shared" si="7"/>
        <v>0.38571428571428579</v>
      </c>
      <c r="X65" s="12">
        <f t="shared" si="8"/>
        <v>0.61428571428571421</v>
      </c>
      <c r="AO65" s="13">
        <f t="shared" si="9"/>
        <v>0.58890659200036433</v>
      </c>
      <c r="AP65" s="13">
        <f t="shared" si="10"/>
        <v>0.58890659200036433</v>
      </c>
      <c r="AQ65" s="13">
        <f t="shared" si="11"/>
        <v>0.98406427205338487</v>
      </c>
      <c r="AR65" s="13">
        <f t="shared" si="12"/>
        <v>0.37734693877551012</v>
      </c>
      <c r="AS65" s="14">
        <f t="shared" si="13"/>
        <v>0.78376381281972585</v>
      </c>
    </row>
    <row r="66" spans="1:45" x14ac:dyDescent="0.35">
      <c r="A66" s="15">
        <v>6.4</v>
      </c>
      <c r="O66" s="4">
        <f t="shared" si="14"/>
        <v>0.62857142857142867</v>
      </c>
      <c r="P66" s="4">
        <f t="shared" ref="P66:P129" si="15">1/(1+ABS((A66-$D$19)/$D$17)^(2*$D$18))</f>
        <v>0.96911950952197168</v>
      </c>
      <c r="R66" s="4">
        <f t="shared" ref="R66:R129" si="16">MAX(O66,P66)</f>
        <v>0.96911950952197168</v>
      </c>
      <c r="S66" s="4">
        <f t="shared" ref="S66:S129" si="17">MIN(O66,P66)</f>
        <v>0.62857142857142867</v>
      </c>
      <c r="T66" s="4">
        <f t="shared" ref="T66:T129" si="18">1-O66</f>
        <v>0.37142857142857133</v>
      </c>
      <c r="U66" s="4">
        <f t="shared" ref="U66:U129" si="19">MIN(O66,1-P66)</f>
        <v>3.0880490478028322E-2</v>
      </c>
      <c r="V66" s="11">
        <f t="shared" ref="V66:V129" si="20">MAX(MIN(1-O66,P66),MIN(O66,1-P66))</f>
        <v>0.37142857142857133</v>
      </c>
      <c r="W66" s="12">
        <f t="shared" ref="W66:W129" si="21">MIN(O66,1-O66)</f>
        <v>0.37142857142857133</v>
      </c>
      <c r="X66" s="12">
        <f t="shared" ref="X66:X129" si="22">MAX(O66,1-O66)</f>
        <v>0.62857142857142867</v>
      </c>
      <c r="AO66" s="13">
        <f t="shared" ref="AO66:AO129" si="23">O66*P66</f>
        <v>0.60916083455666803</v>
      </c>
      <c r="AP66" s="13">
        <f t="shared" ref="AP66:AP129" si="24">AO66/MAX($AO$2:$AO$202)</f>
        <v>0.60916083455666803</v>
      </c>
      <c r="AQ66" s="13">
        <f t="shared" ref="AQ66:AQ129" si="25">O66+P66-O66*P66</f>
        <v>0.98853010353673232</v>
      </c>
      <c r="AR66" s="13">
        <f t="shared" ref="AR66:AR129" si="26">O66^2</f>
        <v>0.39510204081632666</v>
      </c>
      <c r="AS66" s="14">
        <f t="shared" ref="AS66:AS129" si="27">O66^(1/2)</f>
        <v>0.79282496717209194</v>
      </c>
    </row>
    <row r="67" spans="1:45" x14ac:dyDescent="0.35">
      <c r="A67" s="15">
        <v>6.5</v>
      </c>
      <c r="O67" s="4">
        <f t="shared" si="14"/>
        <v>0.6428571428571429</v>
      </c>
      <c r="P67" s="4">
        <f t="shared" si="15"/>
        <v>0.97724670213336673</v>
      </c>
      <c r="R67" s="4">
        <f t="shared" si="16"/>
        <v>0.97724670213336673</v>
      </c>
      <c r="S67" s="4">
        <f t="shared" si="17"/>
        <v>0.6428571428571429</v>
      </c>
      <c r="T67" s="4">
        <f t="shared" si="18"/>
        <v>0.3571428571428571</v>
      </c>
      <c r="U67" s="4">
        <f t="shared" si="19"/>
        <v>2.2753297866633271E-2</v>
      </c>
      <c r="V67" s="11">
        <f t="shared" si="20"/>
        <v>0.3571428571428571</v>
      </c>
      <c r="W67" s="12">
        <f t="shared" si="21"/>
        <v>0.3571428571428571</v>
      </c>
      <c r="X67" s="12">
        <f t="shared" si="22"/>
        <v>0.6428571428571429</v>
      </c>
      <c r="AO67" s="13">
        <f t="shared" si="23"/>
        <v>0.62823002280002149</v>
      </c>
      <c r="AP67" s="13">
        <f t="shared" si="24"/>
        <v>0.62823002280002149</v>
      </c>
      <c r="AQ67" s="13">
        <f t="shared" si="25"/>
        <v>0.99187382219048814</v>
      </c>
      <c r="AR67" s="13">
        <f t="shared" si="26"/>
        <v>0.41326530612244905</v>
      </c>
      <c r="AS67" s="14">
        <f t="shared" si="27"/>
        <v>0.80178372573727319</v>
      </c>
    </row>
    <row r="68" spans="1:45" x14ac:dyDescent="0.35">
      <c r="A68" s="15">
        <v>6.6</v>
      </c>
      <c r="O68" s="4">
        <f t="shared" si="14"/>
        <v>0.65714285714285714</v>
      </c>
      <c r="P68" s="4">
        <f t="shared" si="15"/>
        <v>0.98348129088135039</v>
      </c>
      <c r="R68" s="4">
        <f t="shared" si="16"/>
        <v>0.98348129088135039</v>
      </c>
      <c r="S68" s="4">
        <f t="shared" si="17"/>
        <v>0.65714285714285714</v>
      </c>
      <c r="T68" s="4">
        <f t="shared" si="18"/>
        <v>0.34285714285714286</v>
      </c>
      <c r="U68" s="4">
        <f t="shared" si="19"/>
        <v>1.651870911864961E-2</v>
      </c>
      <c r="V68" s="11">
        <f t="shared" si="20"/>
        <v>0.34285714285714286</v>
      </c>
      <c r="W68" s="12">
        <f t="shared" si="21"/>
        <v>0.34285714285714286</v>
      </c>
      <c r="X68" s="12">
        <f t="shared" si="22"/>
        <v>0.65714285714285714</v>
      </c>
      <c r="AO68" s="13">
        <f t="shared" si="23"/>
        <v>0.64628770543631597</v>
      </c>
      <c r="AP68" s="13">
        <f t="shared" si="24"/>
        <v>0.64628770543631597</v>
      </c>
      <c r="AQ68" s="13">
        <f t="shared" si="25"/>
        <v>0.99433644258789144</v>
      </c>
      <c r="AR68" s="13">
        <f t="shared" si="26"/>
        <v>0.43183673469387757</v>
      </c>
      <c r="AS68" s="14">
        <f t="shared" si="27"/>
        <v>0.81064348337777759</v>
      </c>
    </row>
    <row r="69" spans="1:45" x14ac:dyDescent="0.35">
      <c r="A69" s="15">
        <v>6.7</v>
      </c>
      <c r="O69" s="4">
        <f t="shared" si="14"/>
        <v>0.67142857142857149</v>
      </c>
      <c r="P69" s="4">
        <f t="shared" si="15"/>
        <v>0.98819179185987194</v>
      </c>
      <c r="R69" s="4">
        <f t="shared" si="16"/>
        <v>0.98819179185987194</v>
      </c>
      <c r="S69" s="4">
        <f t="shared" si="17"/>
        <v>0.67142857142857149</v>
      </c>
      <c r="T69" s="4">
        <f t="shared" si="18"/>
        <v>0.32857142857142851</v>
      </c>
      <c r="U69" s="4">
        <f t="shared" si="19"/>
        <v>1.1808208140128063E-2</v>
      </c>
      <c r="V69" s="11">
        <f t="shared" si="20"/>
        <v>0.32857142857142851</v>
      </c>
      <c r="W69" s="12">
        <f t="shared" si="21"/>
        <v>0.32857142857142851</v>
      </c>
      <c r="X69" s="12">
        <f t="shared" si="22"/>
        <v>0.67142857142857149</v>
      </c>
      <c r="AO69" s="13">
        <f t="shared" si="23"/>
        <v>0.66350020310591407</v>
      </c>
      <c r="AP69" s="13">
        <f t="shared" si="24"/>
        <v>0.66350020310591407</v>
      </c>
      <c r="AQ69" s="13">
        <f t="shared" si="25"/>
        <v>0.99612016018252936</v>
      </c>
      <c r="AR69" s="13">
        <f t="shared" si="26"/>
        <v>0.45081632653061232</v>
      </c>
      <c r="AS69" s="14">
        <f t="shared" si="27"/>
        <v>0.8194074514114279</v>
      </c>
    </row>
    <row r="70" spans="1:45" x14ac:dyDescent="0.35">
      <c r="A70" s="15">
        <v>6.8</v>
      </c>
      <c r="O70" s="4">
        <f t="shared" si="14"/>
        <v>0.68571428571428572</v>
      </c>
      <c r="P70" s="4">
        <f t="shared" si="15"/>
        <v>0.99169613771977994</v>
      </c>
      <c r="R70" s="4">
        <f t="shared" si="16"/>
        <v>0.99169613771977994</v>
      </c>
      <c r="S70" s="4">
        <f t="shared" si="17"/>
        <v>0.68571428571428572</v>
      </c>
      <c r="T70" s="4">
        <f t="shared" si="18"/>
        <v>0.31428571428571428</v>
      </c>
      <c r="U70" s="4">
        <f t="shared" si="19"/>
        <v>8.3038622802200646E-3</v>
      </c>
      <c r="V70" s="11">
        <f t="shared" si="20"/>
        <v>0.31428571428571428</v>
      </c>
      <c r="W70" s="12">
        <f t="shared" si="21"/>
        <v>0.31428571428571428</v>
      </c>
      <c r="X70" s="12">
        <f t="shared" si="22"/>
        <v>0.68571428571428572</v>
      </c>
      <c r="AO70" s="13">
        <f t="shared" si="23"/>
        <v>0.68002020872213487</v>
      </c>
      <c r="AP70" s="13">
        <f t="shared" si="24"/>
        <v>0.68002020872213487</v>
      </c>
      <c r="AQ70" s="13">
        <f t="shared" si="25"/>
        <v>0.99739021471193079</v>
      </c>
      <c r="AR70" s="13">
        <f t="shared" si="26"/>
        <v>0.47020408163265309</v>
      </c>
      <c r="AS70" s="14">
        <f t="shared" si="27"/>
        <v>0.82807867121082501</v>
      </c>
    </row>
    <row r="71" spans="1:45" x14ac:dyDescent="0.35">
      <c r="A71" s="15">
        <v>6.9</v>
      </c>
      <c r="O71" s="4">
        <f t="shared" si="14"/>
        <v>0.70000000000000007</v>
      </c>
      <c r="P71" s="4">
        <f t="shared" si="15"/>
        <v>0.9942618065677149</v>
      </c>
      <c r="R71" s="4">
        <f t="shared" si="16"/>
        <v>0.9942618065677149</v>
      </c>
      <c r="S71" s="4">
        <f t="shared" si="17"/>
        <v>0.70000000000000007</v>
      </c>
      <c r="T71" s="4">
        <f t="shared" si="18"/>
        <v>0.29999999999999993</v>
      </c>
      <c r="U71" s="4">
        <f t="shared" si="19"/>
        <v>5.7381934322850991E-3</v>
      </c>
      <c r="V71" s="11">
        <f t="shared" si="20"/>
        <v>0.29999999999999993</v>
      </c>
      <c r="W71" s="12">
        <f t="shared" si="21"/>
        <v>0.29999999999999993</v>
      </c>
      <c r="X71" s="12">
        <f t="shared" si="22"/>
        <v>0.70000000000000007</v>
      </c>
      <c r="AO71" s="13">
        <f t="shared" si="23"/>
        <v>0.69598326459740045</v>
      </c>
      <c r="AP71" s="13">
        <f t="shared" si="24"/>
        <v>0.69598326459740045</v>
      </c>
      <c r="AQ71" s="13">
        <f t="shared" si="25"/>
        <v>0.9982785419703144</v>
      </c>
      <c r="AR71" s="13">
        <f t="shared" si="26"/>
        <v>0.4900000000000001</v>
      </c>
      <c r="AS71" s="14">
        <f t="shared" si="27"/>
        <v>0.83666002653407556</v>
      </c>
    </row>
    <row r="72" spans="1:45" x14ac:dyDescent="0.35">
      <c r="A72" s="15">
        <v>7</v>
      </c>
      <c r="O72" s="4">
        <f t="shared" si="14"/>
        <v>0.7142857142857143</v>
      </c>
      <c r="P72" s="4">
        <f t="shared" si="15"/>
        <v>0.99610894941634243</v>
      </c>
      <c r="R72" s="4">
        <f t="shared" si="16"/>
        <v>0.99610894941634243</v>
      </c>
      <c r="S72" s="4">
        <f t="shared" si="17"/>
        <v>0.7142857142857143</v>
      </c>
      <c r="T72" s="4">
        <f t="shared" si="18"/>
        <v>0.2857142857142857</v>
      </c>
      <c r="U72" s="4">
        <f t="shared" si="19"/>
        <v>3.8910505836575737E-3</v>
      </c>
      <c r="V72" s="11">
        <f t="shared" si="20"/>
        <v>0.2857142857142857</v>
      </c>
      <c r="W72" s="12">
        <f t="shared" si="21"/>
        <v>0.2857142857142857</v>
      </c>
      <c r="X72" s="12">
        <f t="shared" si="22"/>
        <v>0.7142857142857143</v>
      </c>
      <c r="AO72" s="13">
        <f t="shared" si="23"/>
        <v>0.71150639244024461</v>
      </c>
      <c r="AP72" s="13">
        <f t="shared" si="24"/>
        <v>0.71150639244024461</v>
      </c>
      <c r="AQ72" s="13">
        <f t="shared" si="25"/>
        <v>0.99888827126181223</v>
      </c>
      <c r="AR72" s="13">
        <f t="shared" si="26"/>
        <v>0.51020408163265307</v>
      </c>
      <c r="AS72" s="14">
        <f t="shared" si="27"/>
        <v>0.84515425472851657</v>
      </c>
    </row>
    <row r="73" spans="1:45" x14ac:dyDescent="0.35">
      <c r="A73" s="15">
        <v>7.1</v>
      </c>
      <c r="C73" s="156"/>
      <c r="D73" s="156"/>
      <c r="O73" s="4">
        <f t="shared" si="14"/>
        <v>0.72857142857142854</v>
      </c>
      <c r="P73" s="4">
        <f t="shared" si="15"/>
        <v>0.99741521238135811</v>
      </c>
      <c r="R73" s="4">
        <f t="shared" si="16"/>
        <v>0.99741521238135811</v>
      </c>
      <c r="S73" s="4">
        <f t="shared" si="17"/>
        <v>0.72857142857142854</v>
      </c>
      <c r="T73" s="4">
        <f t="shared" si="18"/>
        <v>0.27142857142857146</v>
      </c>
      <c r="U73" s="4">
        <f t="shared" si="19"/>
        <v>2.5847876186418928E-3</v>
      </c>
      <c r="V73" s="11">
        <f t="shared" si="20"/>
        <v>0.27142857142857146</v>
      </c>
      <c r="W73" s="12">
        <f t="shared" si="21"/>
        <v>0.27142857142857146</v>
      </c>
      <c r="X73" s="12">
        <f t="shared" si="22"/>
        <v>0.72857142857142854</v>
      </c>
      <c r="AO73" s="13">
        <f t="shared" si="23"/>
        <v>0.72668822616356088</v>
      </c>
      <c r="AP73" s="13">
        <f t="shared" si="24"/>
        <v>0.72668822616356088</v>
      </c>
      <c r="AQ73" s="13">
        <f t="shared" si="25"/>
        <v>0.99929841478922576</v>
      </c>
      <c r="AR73" s="13">
        <f t="shared" si="26"/>
        <v>0.53081632653061217</v>
      </c>
      <c r="AS73" s="14">
        <f t="shared" si="27"/>
        <v>0.85356395693083742</v>
      </c>
    </row>
    <row r="74" spans="1:45" x14ac:dyDescent="0.35">
      <c r="A74" s="15">
        <v>7.2</v>
      </c>
      <c r="C74" s="7"/>
      <c r="D74" s="7"/>
      <c r="O74" s="4">
        <f t="shared" ref="O74:O105" si="28">IF(AND((A74&gt;=$D$4),(A74&lt;=$D$5)),1,IF(AND((A74&gt;$D$3),(A74&lt;$D$4)),((A74-$D$3)/($D$4-$D$3)),IF(AND((A74&gt;$D$5),(A74&lt;$D$6)),((A74-$D$6)/($D$5-$D$6)),0)))</f>
        <v>0.74285714285714288</v>
      </c>
      <c r="P74" s="4">
        <f t="shared" si="15"/>
        <v>0.99832131019888715</v>
      </c>
      <c r="R74" s="4">
        <f t="shared" si="16"/>
        <v>0.99832131019888715</v>
      </c>
      <c r="S74" s="4">
        <f t="shared" si="17"/>
        <v>0.74285714285714288</v>
      </c>
      <c r="T74" s="4">
        <f t="shared" si="18"/>
        <v>0.25714285714285712</v>
      </c>
      <c r="U74" s="4">
        <f t="shared" si="19"/>
        <v>1.6786898011128537E-3</v>
      </c>
      <c r="V74" s="11">
        <f t="shared" si="20"/>
        <v>0.25714285714285712</v>
      </c>
      <c r="W74" s="12">
        <f t="shared" si="21"/>
        <v>0.25714285714285712</v>
      </c>
      <c r="X74" s="12">
        <f t="shared" si="22"/>
        <v>0.74285714285714288</v>
      </c>
      <c r="AO74" s="13">
        <f t="shared" si="23"/>
        <v>0.74161011614774475</v>
      </c>
      <c r="AP74" s="13">
        <f t="shared" si="24"/>
        <v>0.74161011614774475</v>
      </c>
      <c r="AQ74" s="13">
        <f t="shared" si="25"/>
        <v>0.99956833690828539</v>
      </c>
      <c r="AR74" s="13">
        <f t="shared" si="26"/>
        <v>0.55183673469387762</v>
      </c>
      <c r="AS74" s="14">
        <f t="shared" si="27"/>
        <v>0.86189160737133463</v>
      </c>
    </row>
    <row r="75" spans="1:45" x14ac:dyDescent="0.35">
      <c r="A75" s="15">
        <v>7.3</v>
      </c>
      <c r="C75" s="7"/>
      <c r="D75" s="7"/>
      <c r="O75" s="4">
        <f t="shared" si="28"/>
        <v>0.75714285714285712</v>
      </c>
      <c r="P75" s="4">
        <f t="shared" si="15"/>
        <v>0.99893671566354703</v>
      </c>
      <c r="R75" s="4">
        <f t="shared" si="16"/>
        <v>0.99893671566354703</v>
      </c>
      <c r="S75" s="4">
        <f t="shared" si="17"/>
        <v>0.75714285714285712</v>
      </c>
      <c r="T75" s="4">
        <f t="shared" si="18"/>
        <v>0.24285714285714288</v>
      </c>
      <c r="U75" s="4">
        <f t="shared" si="19"/>
        <v>1.0632843364529743E-3</v>
      </c>
      <c r="V75" s="11">
        <f t="shared" si="20"/>
        <v>0.24285714285714288</v>
      </c>
      <c r="W75" s="12">
        <f t="shared" si="21"/>
        <v>0.24285714285714288</v>
      </c>
      <c r="X75" s="12">
        <f t="shared" si="22"/>
        <v>0.75714285714285712</v>
      </c>
      <c r="AO75" s="13">
        <f t="shared" si="23"/>
        <v>0.75633779900239984</v>
      </c>
      <c r="AP75" s="13">
        <f t="shared" si="24"/>
        <v>0.75633779900239984</v>
      </c>
      <c r="AQ75" s="13">
        <f t="shared" si="25"/>
        <v>0.99974177380400442</v>
      </c>
      <c r="AR75" s="13">
        <f t="shared" si="26"/>
        <v>0.57326530612244897</v>
      </c>
      <c r="AS75" s="14">
        <f t="shared" si="27"/>
        <v>0.870139561876632</v>
      </c>
    </row>
    <row r="76" spans="1:45" x14ac:dyDescent="0.35">
      <c r="A76" s="15">
        <v>7.4</v>
      </c>
      <c r="C76" s="7"/>
      <c r="D76" s="7"/>
      <c r="O76" s="4">
        <f t="shared" si="28"/>
        <v>0.77142857142857146</v>
      </c>
      <c r="P76" s="4">
        <f t="shared" si="15"/>
        <v>0.99934506921543886</v>
      </c>
      <c r="R76" s="4">
        <f t="shared" si="16"/>
        <v>0.99934506921543886</v>
      </c>
      <c r="S76" s="4">
        <f t="shared" si="17"/>
        <v>0.77142857142857146</v>
      </c>
      <c r="T76" s="4">
        <f t="shared" si="18"/>
        <v>0.22857142857142854</v>
      </c>
      <c r="U76" s="4">
        <f t="shared" si="19"/>
        <v>6.5493078456113629E-4</v>
      </c>
      <c r="V76" s="11">
        <f t="shared" si="20"/>
        <v>0.22857142857142854</v>
      </c>
      <c r="W76" s="12">
        <f t="shared" si="21"/>
        <v>0.22857142857142854</v>
      </c>
      <c r="X76" s="12">
        <f t="shared" si="22"/>
        <v>0.77142857142857146</v>
      </c>
      <c r="AO76" s="13">
        <f t="shared" si="23"/>
        <v>0.77092333910905286</v>
      </c>
      <c r="AP76" s="13">
        <f t="shared" si="24"/>
        <v>0.77092333910905286</v>
      </c>
      <c r="AQ76" s="13">
        <f t="shared" si="25"/>
        <v>0.99985030153495758</v>
      </c>
      <c r="AR76" s="13">
        <f t="shared" si="26"/>
        <v>0.59510204081632656</v>
      </c>
      <c r="AS76" s="14">
        <f t="shared" si="27"/>
        <v>0.87831006565367986</v>
      </c>
    </row>
    <row r="77" spans="1:45" x14ac:dyDescent="0.35">
      <c r="A77" s="15">
        <v>7.5</v>
      </c>
      <c r="O77" s="4">
        <f t="shared" si="28"/>
        <v>0.7857142857142857</v>
      </c>
      <c r="P77" s="4">
        <f t="shared" si="15"/>
        <v>0.99960908679851979</v>
      </c>
      <c r="R77" s="4">
        <f t="shared" si="16"/>
        <v>0.99960908679851979</v>
      </c>
      <c r="S77" s="4">
        <f t="shared" si="17"/>
        <v>0.7857142857142857</v>
      </c>
      <c r="T77" s="4">
        <f t="shared" si="18"/>
        <v>0.2142857142857143</v>
      </c>
      <c r="U77" s="4">
        <f t="shared" si="19"/>
        <v>3.9091320148021413E-4</v>
      </c>
      <c r="V77" s="11">
        <f t="shared" si="20"/>
        <v>0.2142857142857143</v>
      </c>
      <c r="W77" s="12">
        <f t="shared" si="21"/>
        <v>0.2142857142857143</v>
      </c>
      <c r="X77" s="12">
        <f t="shared" si="22"/>
        <v>0.7857142857142857</v>
      </c>
      <c r="AO77" s="13">
        <f t="shared" si="23"/>
        <v>0.78540713962740838</v>
      </c>
      <c r="AP77" s="13">
        <f t="shared" si="24"/>
        <v>0.78540713962740838</v>
      </c>
      <c r="AQ77" s="13">
        <f t="shared" si="25"/>
        <v>0.9999162328853971</v>
      </c>
      <c r="AR77" s="13">
        <f t="shared" si="26"/>
        <v>0.61734693877551017</v>
      </c>
      <c r="AS77" s="14">
        <f t="shared" si="27"/>
        <v>0.88640526042791834</v>
      </c>
    </row>
    <row r="78" spans="1:45" x14ac:dyDescent="0.35">
      <c r="A78" s="15">
        <v>7.6</v>
      </c>
      <c r="O78" s="4">
        <f t="shared" si="28"/>
        <v>0.79999999999999993</v>
      </c>
      <c r="P78" s="4">
        <f t="shared" si="15"/>
        <v>0.99977486315894881</v>
      </c>
      <c r="R78" s="4">
        <f t="shared" si="16"/>
        <v>0.99977486315894881</v>
      </c>
      <c r="S78" s="4">
        <f t="shared" si="17"/>
        <v>0.79999999999999993</v>
      </c>
      <c r="T78" s="4">
        <f t="shared" si="18"/>
        <v>0.20000000000000007</v>
      </c>
      <c r="U78" s="4">
        <f t="shared" si="19"/>
        <v>2.2513684105118781E-4</v>
      </c>
      <c r="V78" s="11">
        <f t="shared" si="20"/>
        <v>0.20000000000000007</v>
      </c>
      <c r="W78" s="12">
        <f t="shared" si="21"/>
        <v>0.20000000000000007</v>
      </c>
      <c r="X78" s="12">
        <f t="shared" si="22"/>
        <v>0.79999999999999993</v>
      </c>
      <c r="AO78" s="13">
        <f t="shared" si="23"/>
        <v>0.79981989052715896</v>
      </c>
      <c r="AP78" s="13">
        <f t="shared" si="24"/>
        <v>0.79981989052715896</v>
      </c>
      <c r="AQ78" s="13">
        <f t="shared" si="25"/>
        <v>0.99995497263178978</v>
      </c>
      <c r="AR78" s="13">
        <f t="shared" si="26"/>
        <v>0.6399999999999999</v>
      </c>
      <c r="AS78" s="14">
        <f t="shared" si="27"/>
        <v>0.89442719099991586</v>
      </c>
    </row>
    <row r="79" spans="1:45" x14ac:dyDescent="0.35">
      <c r="A79" s="15">
        <v>7.7</v>
      </c>
      <c r="O79" s="4">
        <f t="shared" si="28"/>
        <v>0.81428571428571428</v>
      </c>
      <c r="P79" s="4">
        <f t="shared" si="15"/>
        <v>0.99987554486097419</v>
      </c>
      <c r="R79" s="4">
        <f t="shared" si="16"/>
        <v>0.99987554486097419</v>
      </c>
      <c r="S79" s="4">
        <f t="shared" si="17"/>
        <v>0.81428571428571428</v>
      </c>
      <c r="T79" s="4">
        <f t="shared" si="18"/>
        <v>0.18571428571428572</v>
      </c>
      <c r="U79" s="4">
        <f t="shared" si="19"/>
        <v>1.2445513902581418E-4</v>
      </c>
      <c r="V79" s="11">
        <f t="shared" si="20"/>
        <v>0.18571428571428572</v>
      </c>
      <c r="W79" s="12">
        <f t="shared" si="21"/>
        <v>0.18571428571428572</v>
      </c>
      <c r="X79" s="12">
        <f t="shared" si="22"/>
        <v>0.81428571428571428</v>
      </c>
      <c r="AO79" s="13">
        <f t="shared" si="23"/>
        <v>0.81418437224393614</v>
      </c>
      <c r="AP79" s="13">
        <f t="shared" si="24"/>
        <v>0.81418437224393614</v>
      </c>
      <c r="AQ79" s="13">
        <f t="shared" si="25"/>
        <v>0.99997688690275233</v>
      </c>
      <c r="AR79" s="13">
        <f t="shared" si="26"/>
        <v>0.66306122448979588</v>
      </c>
      <c r="AS79" s="14">
        <f t="shared" si="27"/>
        <v>0.9023778112773575</v>
      </c>
    </row>
    <row r="80" spans="1:45" x14ac:dyDescent="0.35">
      <c r="A80" s="15">
        <v>7.8</v>
      </c>
      <c r="O80" s="4">
        <f t="shared" si="28"/>
        <v>0.82857142857142851</v>
      </c>
      <c r="P80" s="4">
        <f t="shared" si="15"/>
        <v>0.99993439430438968</v>
      </c>
      <c r="R80" s="4">
        <f t="shared" si="16"/>
        <v>0.99993439430438968</v>
      </c>
      <c r="S80" s="4">
        <f t="shared" si="17"/>
        <v>0.82857142857142851</v>
      </c>
      <c r="T80" s="4">
        <f t="shared" si="18"/>
        <v>0.17142857142857149</v>
      </c>
      <c r="U80" s="4">
        <f t="shared" si="19"/>
        <v>6.5605695610315706E-5</v>
      </c>
      <c r="V80" s="11">
        <f t="shared" si="20"/>
        <v>0.17142857142857149</v>
      </c>
      <c r="W80" s="12">
        <f t="shared" si="21"/>
        <v>0.17142857142857149</v>
      </c>
      <c r="X80" s="12">
        <f t="shared" si="22"/>
        <v>0.82857142857142851</v>
      </c>
      <c r="AO80" s="13">
        <f t="shared" si="23"/>
        <v>0.82851706956649429</v>
      </c>
      <c r="AP80" s="13">
        <f t="shared" si="24"/>
        <v>0.82851706956649429</v>
      </c>
      <c r="AQ80" s="13">
        <f t="shared" si="25"/>
        <v>0.99998875330932391</v>
      </c>
      <c r="AR80" s="13">
        <f t="shared" si="26"/>
        <v>0.68653061224489786</v>
      </c>
      <c r="AS80" s="14">
        <f t="shared" si="27"/>
        <v>0.91025898983279951</v>
      </c>
    </row>
    <row r="81" spans="1:45" x14ac:dyDescent="0.35">
      <c r="A81" s="15">
        <v>7.9</v>
      </c>
      <c r="O81" s="4">
        <f t="shared" si="28"/>
        <v>0.84285714285714286</v>
      </c>
      <c r="P81" s="4">
        <f t="shared" si="15"/>
        <v>0.99996729250032712</v>
      </c>
      <c r="R81" s="4">
        <f t="shared" si="16"/>
        <v>0.99996729250032712</v>
      </c>
      <c r="S81" s="4">
        <f t="shared" si="17"/>
        <v>0.84285714285714286</v>
      </c>
      <c r="T81" s="4">
        <f t="shared" si="18"/>
        <v>0.15714285714285714</v>
      </c>
      <c r="U81" s="4">
        <f t="shared" si="19"/>
        <v>3.2707499672879337E-5</v>
      </c>
      <c r="V81" s="11">
        <f t="shared" si="20"/>
        <v>0.15714285714285714</v>
      </c>
      <c r="W81" s="12">
        <f t="shared" si="21"/>
        <v>0.15714285714285714</v>
      </c>
      <c r="X81" s="12">
        <f t="shared" si="22"/>
        <v>0.84285714285714286</v>
      </c>
      <c r="AO81" s="13">
        <f t="shared" si="23"/>
        <v>0.84282957510741863</v>
      </c>
      <c r="AP81" s="13">
        <f t="shared" si="24"/>
        <v>0.84282957510741863</v>
      </c>
      <c r="AQ81" s="13">
        <f t="shared" si="25"/>
        <v>0.99999486025005124</v>
      </c>
      <c r="AR81" s="13">
        <f t="shared" si="26"/>
        <v>0.71040816326530609</v>
      </c>
      <c r="AS81" s="14">
        <f t="shared" si="27"/>
        <v>0.91807251503197873</v>
      </c>
    </row>
    <row r="82" spans="1:45" x14ac:dyDescent="0.35">
      <c r="A82" s="15">
        <v>8</v>
      </c>
      <c r="O82" s="4">
        <f t="shared" si="28"/>
        <v>0.8571428571428571</v>
      </c>
      <c r="P82" s="4">
        <f t="shared" si="15"/>
        <v>0.99998474144376459</v>
      </c>
      <c r="R82" s="4">
        <f t="shared" si="16"/>
        <v>0.99998474144376459</v>
      </c>
      <c r="S82" s="4">
        <f t="shared" si="17"/>
        <v>0.8571428571428571</v>
      </c>
      <c r="T82" s="4">
        <f t="shared" si="18"/>
        <v>0.1428571428571429</v>
      </c>
      <c r="U82" s="4">
        <f t="shared" si="19"/>
        <v>1.525855623540906E-5</v>
      </c>
      <c r="V82" s="11">
        <f t="shared" si="20"/>
        <v>0.1428571428571429</v>
      </c>
      <c r="W82" s="12">
        <f t="shared" si="21"/>
        <v>0.1428571428571429</v>
      </c>
      <c r="X82" s="12">
        <f t="shared" si="22"/>
        <v>0.8571428571428571</v>
      </c>
      <c r="AO82" s="13">
        <f t="shared" si="23"/>
        <v>0.85712977838036963</v>
      </c>
      <c r="AP82" s="13">
        <f t="shared" si="24"/>
        <v>0.85712977838036963</v>
      </c>
      <c r="AQ82" s="13">
        <f t="shared" si="25"/>
        <v>0.99999782020625216</v>
      </c>
      <c r="AR82" s="13">
        <f t="shared" si="26"/>
        <v>0.73469387755102034</v>
      </c>
      <c r="AS82" s="14">
        <f t="shared" si="27"/>
        <v>0.92582009977255142</v>
      </c>
    </row>
    <row r="83" spans="1:45" x14ac:dyDescent="0.35">
      <c r="A83" s="15">
        <v>8.1</v>
      </c>
      <c r="O83" s="4">
        <f t="shared" si="28"/>
        <v>0.87142857142857133</v>
      </c>
      <c r="P83" s="4">
        <f t="shared" si="15"/>
        <v>0.99999343163478804</v>
      </c>
      <c r="R83" s="4">
        <f t="shared" si="16"/>
        <v>0.99999343163478804</v>
      </c>
      <c r="S83" s="4">
        <f t="shared" si="17"/>
        <v>0.87142857142857133</v>
      </c>
      <c r="T83" s="4">
        <f t="shared" si="18"/>
        <v>0.12857142857142867</v>
      </c>
      <c r="U83" s="4">
        <f t="shared" si="19"/>
        <v>6.5683652119563618E-6</v>
      </c>
      <c r="V83" s="11">
        <f t="shared" si="20"/>
        <v>0.12857142857142867</v>
      </c>
      <c r="W83" s="12">
        <f t="shared" si="21"/>
        <v>0.12857142857142867</v>
      </c>
      <c r="X83" s="12">
        <f t="shared" si="22"/>
        <v>0.87142857142857133</v>
      </c>
      <c r="AO83" s="13">
        <f t="shared" si="23"/>
        <v>0.87142284756745803</v>
      </c>
      <c r="AP83" s="13">
        <f t="shared" si="24"/>
        <v>0.87142284756745803</v>
      </c>
      <c r="AQ83" s="13">
        <f t="shared" si="25"/>
        <v>0.99999915549590124</v>
      </c>
      <c r="AR83" s="13">
        <f t="shared" si="26"/>
        <v>0.7593877551020406</v>
      </c>
      <c r="AS83" s="14">
        <f t="shared" si="27"/>
        <v>0.93350338586883086</v>
      </c>
    </row>
    <row r="84" spans="1:45" x14ac:dyDescent="0.35">
      <c r="A84" s="15">
        <v>8.1999999999999993</v>
      </c>
      <c r="O84" s="4">
        <f t="shared" si="28"/>
        <v>0.88571428571428557</v>
      </c>
      <c r="P84" s="4">
        <f t="shared" si="15"/>
        <v>0.99999744000655355</v>
      </c>
      <c r="R84" s="4">
        <f t="shared" si="16"/>
        <v>0.99999744000655355</v>
      </c>
      <c r="S84" s="4">
        <f t="shared" si="17"/>
        <v>0.88571428571428557</v>
      </c>
      <c r="T84" s="4">
        <f t="shared" si="18"/>
        <v>0.11428571428571443</v>
      </c>
      <c r="U84" s="4">
        <f t="shared" si="19"/>
        <v>2.5599934464493046E-6</v>
      </c>
      <c r="V84" s="11">
        <f t="shared" si="20"/>
        <v>0.11428571428571443</v>
      </c>
      <c r="W84" s="12">
        <f t="shared" si="21"/>
        <v>0.11428571428571443</v>
      </c>
      <c r="X84" s="12">
        <f t="shared" si="22"/>
        <v>0.88571428571428557</v>
      </c>
      <c r="AO84" s="13">
        <f t="shared" si="23"/>
        <v>0.88571201829151869</v>
      </c>
      <c r="AP84" s="13">
        <f t="shared" si="24"/>
        <v>0.88571201829151869</v>
      </c>
      <c r="AQ84" s="13">
        <f t="shared" si="25"/>
        <v>0.99999970742932043</v>
      </c>
      <c r="AR84" s="13">
        <f t="shared" si="26"/>
        <v>0.78448979591836709</v>
      </c>
      <c r="AS84" s="14">
        <f t="shared" si="27"/>
        <v>0.9411239481143201</v>
      </c>
    </row>
    <row r="85" spans="1:45" x14ac:dyDescent="0.35">
      <c r="A85" s="15">
        <v>8.3000000000000007</v>
      </c>
      <c r="O85" s="4">
        <f t="shared" si="28"/>
        <v>0.90000000000000013</v>
      </c>
      <c r="P85" s="4">
        <f t="shared" si="15"/>
        <v>0.99999912036194927</v>
      </c>
      <c r="R85" s="4">
        <f t="shared" si="16"/>
        <v>0.99999912036194927</v>
      </c>
      <c r="S85" s="4">
        <f t="shared" si="17"/>
        <v>0.90000000000000013</v>
      </c>
      <c r="T85" s="4">
        <f t="shared" si="18"/>
        <v>9.9999999999999867E-2</v>
      </c>
      <c r="U85" s="4">
        <f t="shared" si="19"/>
        <v>8.796380507325452E-7</v>
      </c>
      <c r="V85" s="11">
        <f t="shared" si="20"/>
        <v>9.9999999999999867E-2</v>
      </c>
      <c r="W85" s="12">
        <f t="shared" si="21"/>
        <v>9.9999999999999867E-2</v>
      </c>
      <c r="X85" s="12">
        <f t="shared" si="22"/>
        <v>0.90000000000000013</v>
      </c>
      <c r="AO85" s="13">
        <f t="shared" si="23"/>
        <v>0.89999920832575442</v>
      </c>
      <c r="AP85" s="13">
        <f t="shared" si="24"/>
        <v>0.89999920832575442</v>
      </c>
      <c r="AQ85" s="13">
        <f t="shared" si="25"/>
        <v>0.99999991203619509</v>
      </c>
      <c r="AR85" s="13">
        <f t="shared" si="26"/>
        <v>0.81000000000000028</v>
      </c>
      <c r="AS85" s="14">
        <f t="shared" si="27"/>
        <v>0.94868329805051388</v>
      </c>
    </row>
    <row r="86" spans="1:45" x14ac:dyDescent="0.35">
      <c r="A86" s="15">
        <v>8.4</v>
      </c>
      <c r="O86" s="4">
        <f t="shared" si="28"/>
        <v>0.91428571428571437</v>
      </c>
      <c r="P86" s="4">
        <f t="shared" si="15"/>
        <v>0.99999974371100331</v>
      </c>
      <c r="R86" s="4">
        <f t="shared" si="16"/>
        <v>0.99999974371100331</v>
      </c>
      <c r="S86" s="4">
        <f t="shared" si="17"/>
        <v>0.91428571428571437</v>
      </c>
      <c r="T86" s="4">
        <f t="shared" si="18"/>
        <v>8.5714285714285632E-2</v>
      </c>
      <c r="U86" s="4">
        <f t="shared" si="19"/>
        <v>2.5628899669172256E-7</v>
      </c>
      <c r="V86" s="11">
        <f t="shared" si="20"/>
        <v>8.5714285714285632E-2</v>
      </c>
      <c r="W86" s="12">
        <f t="shared" si="21"/>
        <v>8.5714285714285632E-2</v>
      </c>
      <c r="X86" s="12">
        <f t="shared" si="22"/>
        <v>0.91428571428571437</v>
      </c>
      <c r="AO86" s="13">
        <f t="shared" si="23"/>
        <v>0.91428547996434595</v>
      </c>
      <c r="AP86" s="13">
        <f t="shared" si="24"/>
        <v>0.91428547996434595</v>
      </c>
      <c r="AQ86" s="13">
        <f t="shared" si="25"/>
        <v>0.99999997803237173</v>
      </c>
      <c r="AR86" s="13">
        <f t="shared" si="26"/>
        <v>0.83591836734693892</v>
      </c>
      <c r="AS86" s="14">
        <f t="shared" si="27"/>
        <v>0.95618288746751501</v>
      </c>
    </row>
    <row r="87" spans="1:45" x14ac:dyDescent="0.35">
      <c r="A87" s="15">
        <v>8.5</v>
      </c>
      <c r="O87" s="4">
        <f t="shared" si="28"/>
        <v>0.9285714285714286</v>
      </c>
      <c r="P87" s="4">
        <f t="shared" si="15"/>
        <v>0.99999994039535878</v>
      </c>
      <c r="R87" s="4">
        <f t="shared" si="16"/>
        <v>0.99999994039535878</v>
      </c>
      <c r="S87" s="4">
        <f t="shared" si="17"/>
        <v>0.9285714285714286</v>
      </c>
      <c r="T87" s="4">
        <f t="shared" si="18"/>
        <v>7.1428571428571397E-2</v>
      </c>
      <c r="U87" s="4">
        <f t="shared" si="19"/>
        <v>5.9604641222676946E-8</v>
      </c>
      <c r="V87" s="11">
        <f t="shared" si="20"/>
        <v>7.1428571428571397E-2</v>
      </c>
      <c r="W87" s="12">
        <f t="shared" si="21"/>
        <v>7.1428571428571397E-2</v>
      </c>
      <c r="X87" s="12">
        <f t="shared" si="22"/>
        <v>0.9285714285714286</v>
      </c>
      <c r="AO87" s="13">
        <f t="shared" si="23"/>
        <v>0.92857137322426175</v>
      </c>
      <c r="AP87" s="13">
        <f t="shared" si="24"/>
        <v>0.92857137322426175</v>
      </c>
      <c r="AQ87" s="13">
        <f t="shared" si="25"/>
        <v>0.99999999574252563</v>
      </c>
      <c r="AR87" s="13">
        <f t="shared" si="26"/>
        <v>0.86224489795918369</v>
      </c>
      <c r="AS87" s="14">
        <f t="shared" si="27"/>
        <v>0.96362411165943151</v>
      </c>
    </row>
    <row r="88" spans="1:45" x14ac:dyDescent="0.35">
      <c r="A88" s="15">
        <v>8.6</v>
      </c>
      <c r="C88" s="156"/>
      <c r="D88" s="156"/>
      <c r="O88" s="4">
        <f t="shared" si="28"/>
        <v>0.94285714285714284</v>
      </c>
      <c r="P88" s="4">
        <f t="shared" si="15"/>
        <v>0.99999999000000017</v>
      </c>
      <c r="R88" s="4">
        <f t="shared" si="16"/>
        <v>0.99999999000000017</v>
      </c>
      <c r="S88" s="4">
        <f t="shared" si="17"/>
        <v>0.94285714285714284</v>
      </c>
      <c r="T88" s="4">
        <f t="shared" si="18"/>
        <v>5.7142857142857162E-2</v>
      </c>
      <c r="U88" s="4">
        <f t="shared" si="19"/>
        <v>9.9999998282029878E-9</v>
      </c>
      <c r="V88" s="11">
        <f t="shared" si="20"/>
        <v>5.7142857142857162E-2</v>
      </c>
      <c r="W88" s="12">
        <f t="shared" si="21"/>
        <v>5.7142857142857162E-2</v>
      </c>
      <c r="X88" s="12">
        <f t="shared" si="22"/>
        <v>0.94285714285714284</v>
      </c>
      <c r="AO88" s="13">
        <f t="shared" si="23"/>
        <v>0.94285713342857158</v>
      </c>
      <c r="AP88" s="13">
        <f t="shared" si="24"/>
        <v>0.94285713342857158</v>
      </c>
      <c r="AQ88" s="13">
        <f t="shared" si="25"/>
        <v>0.99999999942857154</v>
      </c>
      <c r="AR88" s="13">
        <f t="shared" si="26"/>
        <v>0.88897959183673469</v>
      </c>
      <c r="AS88" s="14">
        <f t="shared" si="27"/>
        <v>0.97100831245522445</v>
      </c>
    </row>
    <row r="89" spans="1:45" x14ac:dyDescent="0.35">
      <c r="A89" s="15">
        <v>8.6999999999999993</v>
      </c>
      <c r="C89" s="7"/>
      <c r="D89" s="7"/>
      <c r="O89" s="4">
        <f t="shared" si="28"/>
        <v>0.95714285714285707</v>
      </c>
      <c r="P89" s="4">
        <f t="shared" si="15"/>
        <v>0.99999999899887082</v>
      </c>
      <c r="R89" s="4">
        <f t="shared" si="16"/>
        <v>0.99999999899887082</v>
      </c>
      <c r="S89" s="4">
        <f t="shared" si="17"/>
        <v>0.95714285714285707</v>
      </c>
      <c r="T89" s="4">
        <f t="shared" si="18"/>
        <v>4.2857142857142927E-2</v>
      </c>
      <c r="U89" s="4">
        <f t="shared" si="19"/>
        <v>1.0011291795564148E-9</v>
      </c>
      <c r="V89" s="11">
        <f t="shared" si="20"/>
        <v>4.2857142857142927E-2</v>
      </c>
      <c r="W89" s="12">
        <f t="shared" si="21"/>
        <v>4.2857142857142927E-2</v>
      </c>
      <c r="X89" s="12">
        <f t="shared" si="22"/>
        <v>0.95714285714285707</v>
      </c>
      <c r="AO89" s="13">
        <f t="shared" si="23"/>
        <v>0.95714285618463346</v>
      </c>
      <c r="AP89" s="13">
        <f t="shared" si="24"/>
        <v>0.95714285618463346</v>
      </c>
      <c r="AQ89" s="13">
        <f t="shared" si="25"/>
        <v>0.99999999995709443</v>
      </c>
      <c r="AR89" s="13">
        <f t="shared" si="26"/>
        <v>0.91612244897959172</v>
      </c>
      <c r="AS89" s="14">
        <f t="shared" si="27"/>
        <v>0.97833678104365318</v>
      </c>
    </row>
    <row r="90" spans="1:45" x14ac:dyDescent="0.35">
      <c r="A90" s="15">
        <v>8.8000000000000007</v>
      </c>
      <c r="C90" s="7"/>
      <c r="D90" s="7"/>
      <c r="O90" s="4">
        <f t="shared" si="28"/>
        <v>0.97142857142857153</v>
      </c>
      <c r="P90" s="4">
        <f t="shared" si="15"/>
        <v>0.99999999996093747</v>
      </c>
      <c r="R90" s="4">
        <f t="shared" si="16"/>
        <v>0.99999999996093747</v>
      </c>
      <c r="S90" s="4">
        <f t="shared" si="17"/>
        <v>0.97142857142857153</v>
      </c>
      <c r="T90" s="4">
        <f t="shared" si="18"/>
        <v>2.857142857142847E-2</v>
      </c>
      <c r="U90" s="4">
        <f t="shared" si="19"/>
        <v>3.9062530987621358E-11</v>
      </c>
      <c r="V90" s="11">
        <f t="shared" si="20"/>
        <v>2.857142857142847E-2</v>
      </c>
      <c r="W90" s="12">
        <f t="shared" si="21"/>
        <v>2.857142857142847E-2</v>
      </c>
      <c r="X90" s="12">
        <f t="shared" si="22"/>
        <v>0.97142857142857153</v>
      </c>
      <c r="AO90" s="13">
        <f t="shared" si="23"/>
        <v>0.97142857139062511</v>
      </c>
      <c r="AP90" s="13">
        <f t="shared" si="24"/>
        <v>0.97142857139062511</v>
      </c>
      <c r="AQ90" s="13">
        <f t="shared" si="25"/>
        <v>0.99999999999888389</v>
      </c>
      <c r="AR90" s="13">
        <f t="shared" si="26"/>
        <v>0.94367346938775531</v>
      </c>
      <c r="AS90" s="14">
        <f t="shared" si="27"/>
        <v>0.98561076060916231</v>
      </c>
    </row>
    <row r="91" spans="1:45" x14ac:dyDescent="0.35">
      <c r="A91" s="15">
        <v>8.9</v>
      </c>
      <c r="C91" s="7"/>
      <c r="D91" s="7"/>
      <c r="O91" s="4">
        <f t="shared" si="28"/>
        <v>0.98571428571428577</v>
      </c>
      <c r="P91" s="4">
        <f t="shared" si="15"/>
        <v>0.99999999999984746</v>
      </c>
      <c r="R91" s="4">
        <f t="shared" si="16"/>
        <v>0.99999999999984746</v>
      </c>
      <c r="S91" s="4">
        <f t="shared" si="17"/>
        <v>0.98571428571428577</v>
      </c>
      <c r="T91" s="4">
        <f t="shared" si="18"/>
        <v>1.4285714285714235E-2</v>
      </c>
      <c r="U91" s="4">
        <f t="shared" si="19"/>
        <v>1.5254464358349651E-13</v>
      </c>
      <c r="V91" s="11">
        <f t="shared" si="20"/>
        <v>1.4285714285714235E-2</v>
      </c>
      <c r="W91" s="12">
        <f t="shared" si="21"/>
        <v>1.4285714285714235E-2</v>
      </c>
      <c r="X91" s="12">
        <f t="shared" si="22"/>
        <v>0.98571428571428577</v>
      </c>
      <c r="AO91" s="13">
        <f t="shared" si="23"/>
        <v>0.98571428571413544</v>
      </c>
      <c r="AP91" s="13">
        <f t="shared" si="24"/>
        <v>0.98571428571413544</v>
      </c>
      <c r="AQ91" s="13">
        <f t="shared" si="25"/>
        <v>0.99999999999999778</v>
      </c>
      <c r="AR91" s="13">
        <f t="shared" si="26"/>
        <v>0.97163265306122459</v>
      </c>
      <c r="AS91" s="14">
        <f t="shared" si="27"/>
        <v>0.99283144879394603</v>
      </c>
    </row>
    <row r="92" spans="1:45" x14ac:dyDescent="0.35">
      <c r="A92" s="15">
        <v>9</v>
      </c>
      <c r="O92" s="4">
        <f t="shared" si="28"/>
        <v>1</v>
      </c>
      <c r="P92" s="4">
        <f t="shared" si="15"/>
        <v>1</v>
      </c>
      <c r="R92" s="4">
        <f t="shared" si="16"/>
        <v>1</v>
      </c>
      <c r="S92" s="4">
        <f t="shared" si="17"/>
        <v>1</v>
      </c>
      <c r="T92" s="4">
        <f t="shared" si="18"/>
        <v>0</v>
      </c>
      <c r="U92" s="4">
        <f t="shared" si="19"/>
        <v>0</v>
      </c>
      <c r="V92" s="11">
        <f t="shared" si="20"/>
        <v>0</v>
      </c>
      <c r="W92" s="12">
        <f t="shared" si="21"/>
        <v>0</v>
      </c>
      <c r="X92" s="12">
        <f t="shared" si="22"/>
        <v>1</v>
      </c>
      <c r="AO92" s="13">
        <f t="shared" si="23"/>
        <v>1</v>
      </c>
      <c r="AP92" s="13">
        <f t="shared" si="24"/>
        <v>1</v>
      </c>
      <c r="AQ92" s="13">
        <f t="shared" si="25"/>
        <v>1</v>
      </c>
      <c r="AR92" s="13">
        <f t="shared" si="26"/>
        <v>1</v>
      </c>
      <c r="AS92" s="14">
        <f t="shared" si="27"/>
        <v>1</v>
      </c>
    </row>
    <row r="93" spans="1:45" x14ac:dyDescent="0.35">
      <c r="A93" s="15">
        <v>9.1</v>
      </c>
      <c r="O93" s="4">
        <f t="shared" si="28"/>
        <v>1</v>
      </c>
      <c r="P93" s="4">
        <f t="shared" si="15"/>
        <v>0.99999999999984746</v>
      </c>
      <c r="R93" s="4">
        <f t="shared" si="16"/>
        <v>1</v>
      </c>
      <c r="S93" s="4">
        <f t="shared" si="17"/>
        <v>0.99999999999984746</v>
      </c>
      <c r="T93" s="4">
        <f t="shared" si="18"/>
        <v>0</v>
      </c>
      <c r="U93" s="4">
        <f t="shared" si="19"/>
        <v>1.5254464358349651E-13</v>
      </c>
      <c r="V93" s="11">
        <f t="shared" si="20"/>
        <v>1.5254464358349651E-13</v>
      </c>
      <c r="W93" s="12">
        <f t="shared" si="21"/>
        <v>0</v>
      </c>
      <c r="X93" s="12">
        <f t="shared" si="22"/>
        <v>1</v>
      </c>
      <c r="AO93" s="13">
        <f t="shared" si="23"/>
        <v>0.99999999999984746</v>
      </c>
      <c r="AP93" s="13">
        <f t="shared" si="24"/>
        <v>0.99999999999984746</v>
      </c>
      <c r="AQ93" s="13">
        <f t="shared" si="25"/>
        <v>1</v>
      </c>
      <c r="AR93" s="13">
        <f t="shared" si="26"/>
        <v>1</v>
      </c>
      <c r="AS93" s="14">
        <f t="shared" si="27"/>
        <v>1</v>
      </c>
    </row>
    <row r="94" spans="1:45" x14ac:dyDescent="0.35">
      <c r="A94" s="15">
        <v>9.1999999999999993</v>
      </c>
      <c r="O94" s="4">
        <f t="shared" si="28"/>
        <v>1</v>
      </c>
      <c r="P94" s="4">
        <f t="shared" si="15"/>
        <v>0.99999999996093747</v>
      </c>
      <c r="R94" s="4">
        <f t="shared" si="16"/>
        <v>1</v>
      </c>
      <c r="S94" s="4">
        <f t="shared" si="17"/>
        <v>0.99999999996093747</v>
      </c>
      <c r="T94" s="4">
        <f t="shared" si="18"/>
        <v>0</v>
      </c>
      <c r="U94" s="4">
        <f t="shared" si="19"/>
        <v>3.9062530987621358E-11</v>
      </c>
      <c r="V94" s="11">
        <f t="shared" si="20"/>
        <v>3.9062530987621358E-11</v>
      </c>
      <c r="W94" s="12">
        <f t="shared" si="21"/>
        <v>0</v>
      </c>
      <c r="X94" s="12">
        <f t="shared" si="22"/>
        <v>1</v>
      </c>
      <c r="AO94" s="13">
        <f t="shared" si="23"/>
        <v>0.99999999996093747</v>
      </c>
      <c r="AP94" s="13">
        <f t="shared" si="24"/>
        <v>0.99999999996093747</v>
      </c>
      <c r="AQ94" s="13">
        <f t="shared" si="25"/>
        <v>1</v>
      </c>
      <c r="AR94" s="13">
        <f t="shared" si="26"/>
        <v>1</v>
      </c>
      <c r="AS94" s="14">
        <f t="shared" si="27"/>
        <v>1</v>
      </c>
    </row>
    <row r="95" spans="1:45" x14ac:dyDescent="0.35">
      <c r="A95" s="15">
        <v>9.3000000000000007</v>
      </c>
      <c r="O95" s="4">
        <f t="shared" si="28"/>
        <v>1</v>
      </c>
      <c r="P95" s="4">
        <f t="shared" si="15"/>
        <v>0.99999999899887082</v>
      </c>
      <c r="R95" s="4">
        <f t="shared" si="16"/>
        <v>1</v>
      </c>
      <c r="S95" s="4">
        <f t="shared" si="17"/>
        <v>0.99999999899887082</v>
      </c>
      <c r="T95" s="4">
        <f t="shared" si="18"/>
        <v>0</v>
      </c>
      <c r="U95" s="4">
        <f t="shared" si="19"/>
        <v>1.0011291795564148E-9</v>
      </c>
      <c r="V95" s="11">
        <f t="shared" si="20"/>
        <v>1.0011291795564148E-9</v>
      </c>
      <c r="W95" s="12">
        <f t="shared" si="21"/>
        <v>0</v>
      </c>
      <c r="X95" s="12">
        <f t="shared" si="22"/>
        <v>1</v>
      </c>
      <c r="AO95" s="13">
        <f t="shared" si="23"/>
        <v>0.99999999899887082</v>
      </c>
      <c r="AP95" s="13">
        <f t="shared" si="24"/>
        <v>0.99999999899887082</v>
      </c>
      <c r="AQ95" s="13">
        <f t="shared" si="25"/>
        <v>1</v>
      </c>
      <c r="AR95" s="13">
        <f t="shared" si="26"/>
        <v>1</v>
      </c>
      <c r="AS95" s="14">
        <f t="shared" si="27"/>
        <v>1</v>
      </c>
    </row>
    <row r="96" spans="1:45" x14ac:dyDescent="0.35">
      <c r="A96" s="15">
        <v>9.4</v>
      </c>
      <c r="O96" s="4">
        <f t="shared" si="28"/>
        <v>1</v>
      </c>
      <c r="P96" s="4">
        <f t="shared" si="15"/>
        <v>0.99999999000000017</v>
      </c>
      <c r="R96" s="4">
        <f t="shared" si="16"/>
        <v>1</v>
      </c>
      <c r="S96" s="4">
        <f t="shared" si="17"/>
        <v>0.99999999000000017</v>
      </c>
      <c r="T96" s="4">
        <f t="shared" si="18"/>
        <v>0</v>
      </c>
      <c r="U96" s="4">
        <f t="shared" si="19"/>
        <v>9.9999998282029878E-9</v>
      </c>
      <c r="V96" s="11">
        <f t="shared" si="20"/>
        <v>9.9999998282029878E-9</v>
      </c>
      <c r="W96" s="12">
        <f t="shared" si="21"/>
        <v>0</v>
      </c>
      <c r="X96" s="12">
        <f t="shared" si="22"/>
        <v>1</v>
      </c>
      <c r="AO96" s="13">
        <f t="shared" si="23"/>
        <v>0.99999999000000017</v>
      </c>
      <c r="AP96" s="13">
        <f t="shared" si="24"/>
        <v>0.99999999000000017</v>
      </c>
      <c r="AQ96" s="13">
        <f t="shared" si="25"/>
        <v>0.99999999999999989</v>
      </c>
      <c r="AR96" s="13">
        <f t="shared" si="26"/>
        <v>1</v>
      </c>
      <c r="AS96" s="14">
        <f t="shared" si="27"/>
        <v>1</v>
      </c>
    </row>
    <row r="97" spans="1:45" x14ac:dyDescent="0.35">
      <c r="A97" s="15">
        <v>9.5</v>
      </c>
      <c r="O97" s="4">
        <f t="shared" si="28"/>
        <v>1</v>
      </c>
      <c r="P97" s="4">
        <f t="shared" si="15"/>
        <v>0.99999994039535878</v>
      </c>
      <c r="R97" s="4">
        <f t="shared" si="16"/>
        <v>1</v>
      </c>
      <c r="S97" s="4">
        <f t="shared" si="17"/>
        <v>0.99999994039535878</v>
      </c>
      <c r="T97" s="4">
        <f t="shared" si="18"/>
        <v>0</v>
      </c>
      <c r="U97" s="4">
        <f t="shared" si="19"/>
        <v>5.9604641222676946E-8</v>
      </c>
      <c r="V97" s="11">
        <f t="shared" si="20"/>
        <v>5.9604641222676946E-8</v>
      </c>
      <c r="W97" s="12">
        <f t="shared" si="21"/>
        <v>0</v>
      </c>
      <c r="X97" s="12">
        <f t="shared" si="22"/>
        <v>1</v>
      </c>
      <c r="AO97" s="13">
        <f t="shared" si="23"/>
        <v>0.99999994039535878</v>
      </c>
      <c r="AP97" s="13">
        <f t="shared" si="24"/>
        <v>0.99999994039535878</v>
      </c>
      <c r="AQ97" s="13">
        <f t="shared" si="25"/>
        <v>1</v>
      </c>
      <c r="AR97" s="13">
        <f t="shared" si="26"/>
        <v>1</v>
      </c>
      <c r="AS97" s="14">
        <f t="shared" si="27"/>
        <v>1</v>
      </c>
    </row>
    <row r="98" spans="1:45" x14ac:dyDescent="0.35">
      <c r="A98" s="15">
        <v>9.6</v>
      </c>
      <c r="O98" s="4">
        <f t="shared" si="28"/>
        <v>1</v>
      </c>
      <c r="P98" s="4">
        <f t="shared" si="15"/>
        <v>0.99999974371100331</v>
      </c>
      <c r="R98" s="4">
        <f t="shared" si="16"/>
        <v>1</v>
      </c>
      <c r="S98" s="4">
        <f t="shared" si="17"/>
        <v>0.99999974371100331</v>
      </c>
      <c r="T98" s="4">
        <f t="shared" si="18"/>
        <v>0</v>
      </c>
      <c r="U98" s="4">
        <f t="shared" si="19"/>
        <v>2.5628899669172256E-7</v>
      </c>
      <c r="V98" s="11">
        <f t="shared" si="20"/>
        <v>2.5628899669172256E-7</v>
      </c>
      <c r="W98" s="12">
        <f t="shared" si="21"/>
        <v>0</v>
      </c>
      <c r="X98" s="12">
        <f t="shared" si="22"/>
        <v>1</v>
      </c>
      <c r="AO98" s="13">
        <f t="shared" si="23"/>
        <v>0.99999974371100331</v>
      </c>
      <c r="AP98" s="13">
        <f t="shared" si="24"/>
        <v>0.99999974371100331</v>
      </c>
      <c r="AQ98" s="13">
        <f t="shared" si="25"/>
        <v>1</v>
      </c>
      <c r="AR98" s="13">
        <f t="shared" si="26"/>
        <v>1</v>
      </c>
      <c r="AS98" s="14">
        <f t="shared" si="27"/>
        <v>1</v>
      </c>
    </row>
    <row r="99" spans="1:45" x14ac:dyDescent="0.35">
      <c r="A99" s="15">
        <v>9.6999999999999993</v>
      </c>
      <c r="O99" s="4">
        <f t="shared" si="28"/>
        <v>1</v>
      </c>
      <c r="P99" s="4">
        <f t="shared" si="15"/>
        <v>0.99999912036194927</v>
      </c>
      <c r="R99" s="4">
        <f t="shared" si="16"/>
        <v>1</v>
      </c>
      <c r="S99" s="4">
        <f t="shared" si="17"/>
        <v>0.99999912036194927</v>
      </c>
      <c r="T99" s="4">
        <f t="shared" si="18"/>
        <v>0</v>
      </c>
      <c r="U99" s="4">
        <f t="shared" si="19"/>
        <v>8.796380507325452E-7</v>
      </c>
      <c r="V99" s="11">
        <f t="shared" si="20"/>
        <v>8.796380507325452E-7</v>
      </c>
      <c r="W99" s="12">
        <f t="shared" si="21"/>
        <v>0</v>
      </c>
      <c r="X99" s="12">
        <f t="shared" si="22"/>
        <v>1</v>
      </c>
      <c r="AO99" s="13">
        <f t="shared" si="23"/>
        <v>0.99999912036194927</v>
      </c>
      <c r="AP99" s="13">
        <f t="shared" si="24"/>
        <v>0.99999912036194927</v>
      </c>
      <c r="AQ99" s="13">
        <f t="shared" si="25"/>
        <v>0.99999999999999989</v>
      </c>
      <c r="AR99" s="13">
        <f t="shared" si="26"/>
        <v>1</v>
      </c>
      <c r="AS99" s="14">
        <f t="shared" si="27"/>
        <v>1</v>
      </c>
    </row>
    <row r="100" spans="1:45" x14ac:dyDescent="0.35">
      <c r="A100" s="15">
        <v>9.8000000000000007</v>
      </c>
      <c r="O100" s="4">
        <f t="shared" si="28"/>
        <v>1</v>
      </c>
      <c r="P100" s="4">
        <f t="shared" si="15"/>
        <v>0.99999744000655355</v>
      </c>
      <c r="R100" s="4">
        <f t="shared" si="16"/>
        <v>1</v>
      </c>
      <c r="S100" s="4">
        <f t="shared" si="17"/>
        <v>0.99999744000655355</v>
      </c>
      <c r="T100" s="4">
        <f t="shared" si="18"/>
        <v>0</v>
      </c>
      <c r="U100" s="4">
        <f t="shared" si="19"/>
        <v>2.5599934464493046E-6</v>
      </c>
      <c r="V100" s="11">
        <f t="shared" si="20"/>
        <v>2.5599934464493046E-6</v>
      </c>
      <c r="W100" s="12">
        <f t="shared" si="21"/>
        <v>0</v>
      </c>
      <c r="X100" s="12">
        <f t="shared" si="22"/>
        <v>1</v>
      </c>
      <c r="AO100" s="13">
        <f t="shared" si="23"/>
        <v>0.99999744000655355</v>
      </c>
      <c r="AP100" s="13">
        <f t="shared" si="24"/>
        <v>0.99999744000655355</v>
      </c>
      <c r="AQ100" s="13">
        <f t="shared" si="25"/>
        <v>0.99999999999999989</v>
      </c>
      <c r="AR100" s="13">
        <f t="shared" si="26"/>
        <v>1</v>
      </c>
      <c r="AS100" s="14">
        <f t="shared" si="27"/>
        <v>1</v>
      </c>
    </row>
    <row r="101" spans="1:45" x14ac:dyDescent="0.35">
      <c r="A101" s="15">
        <v>9.9</v>
      </c>
      <c r="O101" s="4">
        <f t="shared" si="28"/>
        <v>1</v>
      </c>
      <c r="P101" s="4">
        <f t="shared" si="15"/>
        <v>0.99999343163478804</v>
      </c>
      <c r="R101" s="4">
        <f t="shared" si="16"/>
        <v>1</v>
      </c>
      <c r="S101" s="4">
        <f t="shared" si="17"/>
        <v>0.99999343163478804</v>
      </c>
      <c r="T101" s="4">
        <f t="shared" si="18"/>
        <v>0</v>
      </c>
      <c r="U101" s="4">
        <f t="shared" si="19"/>
        <v>6.5683652119563618E-6</v>
      </c>
      <c r="V101" s="11">
        <f t="shared" si="20"/>
        <v>6.5683652119563618E-6</v>
      </c>
      <c r="W101" s="12">
        <f t="shared" si="21"/>
        <v>0</v>
      </c>
      <c r="X101" s="12">
        <f t="shared" si="22"/>
        <v>1</v>
      </c>
      <c r="AO101" s="13">
        <f t="shared" si="23"/>
        <v>0.99999343163478804</v>
      </c>
      <c r="AP101" s="13">
        <f t="shared" si="24"/>
        <v>0.99999343163478804</v>
      </c>
      <c r="AQ101" s="13">
        <f t="shared" si="25"/>
        <v>1</v>
      </c>
      <c r="AR101" s="13">
        <f t="shared" si="26"/>
        <v>1</v>
      </c>
      <c r="AS101" s="14">
        <f t="shared" si="27"/>
        <v>1</v>
      </c>
    </row>
    <row r="102" spans="1:45" x14ac:dyDescent="0.35">
      <c r="A102" s="15">
        <v>10</v>
      </c>
      <c r="O102" s="4">
        <f t="shared" si="28"/>
        <v>1</v>
      </c>
      <c r="P102" s="4">
        <f t="shared" si="15"/>
        <v>0.99998474144376459</v>
      </c>
      <c r="R102" s="4">
        <f t="shared" si="16"/>
        <v>1</v>
      </c>
      <c r="S102" s="4">
        <f t="shared" si="17"/>
        <v>0.99998474144376459</v>
      </c>
      <c r="T102" s="4">
        <f t="shared" si="18"/>
        <v>0</v>
      </c>
      <c r="U102" s="4">
        <f t="shared" si="19"/>
        <v>1.525855623540906E-5</v>
      </c>
      <c r="V102" s="11">
        <f t="shared" si="20"/>
        <v>1.525855623540906E-5</v>
      </c>
      <c r="W102" s="12">
        <f t="shared" si="21"/>
        <v>0</v>
      </c>
      <c r="X102" s="12">
        <f t="shared" si="22"/>
        <v>1</v>
      </c>
      <c r="AO102" s="13">
        <f t="shared" si="23"/>
        <v>0.99998474144376459</v>
      </c>
      <c r="AP102" s="13">
        <f t="shared" si="24"/>
        <v>0.99998474144376459</v>
      </c>
      <c r="AQ102" s="13">
        <f t="shared" si="25"/>
        <v>1</v>
      </c>
      <c r="AR102" s="13">
        <f t="shared" si="26"/>
        <v>1</v>
      </c>
      <c r="AS102" s="14">
        <f t="shared" si="27"/>
        <v>1</v>
      </c>
    </row>
    <row r="103" spans="1:45" x14ac:dyDescent="0.35">
      <c r="A103" s="15">
        <v>10.1</v>
      </c>
      <c r="O103" s="4">
        <f t="shared" si="28"/>
        <v>1</v>
      </c>
      <c r="P103" s="4">
        <f t="shared" si="15"/>
        <v>0.99996729250032712</v>
      </c>
      <c r="R103" s="4">
        <f t="shared" si="16"/>
        <v>1</v>
      </c>
      <c r="S103" s="4">
        <f t="shared" si="17"/>
        <v>0.99996729250032712</v>
      </c>
      <c r="T103" s="4">
        <f t="shared" si="18"/>
        <v>0</v>
      </c>
      <c r="U103" s="4">
        <f t="shared" si="19"/>
        <v>3.2707499672879337E-5</v>
      </c>
      <c r="V103" s="11">
        <f t="shared" si="20"/>
        <v>3.2707499672879337E-5</v>
      </c>
      <c r="W103" s="12">
        <f t="shared" si="21"/>
        <v>0</v>
      </c>
      <c r="X103" s="12">
        <f t="shared" si="22"/>
        <v>1</v>
      </c>
      <c r="AO103" s="13">
        <f t="shared" si="23"/>
        <v>0.99996729250032712</v>
      </c>
      <c r="AP103" s="13">
        <f t="shared" si="24"/>
        <v>0.99996729250032712</v>
      </c>
      <c r="AQ103" s="13">
        <f t="shared" si="25"/>
        <v>1</v>
      </c>
      <c r="AR103" s="13">
        <f t="shared" si="26"/>
        <v>1</v>
      </c>
      <c r="AS103" s="14">
        <f t="shared" si="27"/>
        <v>1</v>
      </c>
    </row>
    <row r="104" spans="1:45" x14ac:dyDescent="0.35">
      <c r="A104" s="15">
        <v>10.199999999999999</v>
      </c>
      <c r="O104" s="4">
        <f t="shared" si="28"/>
        <v>1</v>
      </c>
      <c r="P104" s="4">
        <f t="shared" si="15"/>
        <v>0.99993439430438968</v>
      </c>
      <c r="R104" s="4">
        <f t="shared" si="16"/>
        <v>1</v>
      </c>
      <c r="S104" s="4">
        <f t="shared" si="17"/>
        <v>0.99993439430438968</v>
      </c>
      <c r="T104" s="4">
        <f t="shared" si="18"/>
        <v>0</v>
      </c>
      <c r="U104" s="4">
        <f t="shared" si="19"/>
        <v>6.5605695610315706E-5</v>
      </c>
      <c r="V104" s="11">
        <f t="shared" si="20"/>
        <v>6.5605695610315706E-5</v>
      </c>
      <c r="W104" s="12">
        <f t="shared" si="21"/>
        <v>0</v>
      </c>
      <c r="X104" s="12">
        <f t="shared" si="22"/>
        <v>1</v>
      </c>
      <c r="AO104" s="13">
        <f t="shared" si="23"/>
        <v>0.99993439430438968</v>
      </c>
      <c r="AP104" s="13">
        <f t="shared" si="24"/>
        <v>0.99993439430438968</v>
      </c>
      <c r="AQ104" s="13">
        <f t="shared" si="25"/>
        <v>1</v>
      </c>
      <c r="AR104" s="13">
        <f t="shared" si="26"/>
        <v>1</v>
      </c>
      <c r="AS104" s="14">
        <f t="shared" si="27"/>
        <v>1</v>
      </c>
    </row>
    <row r="105" spans="1:45" x14ac:dyDescent="0.35">
      <c r="A105" s="15">
        <v>10.3</v>
      </c>
      <c r="O105" s="4">
        <f t="shared" si="28"/>
        <v>1</v>
      </c>
      <c r="P105" s="4">
        <f t="shared" si="15"/>
        <v>0.99987554486097419</v>
      </c>
      <c r="R105" s="4">
        <f t="shared" si="16"/>
        <v>1</v>
      </c>
      <c r="S105" s="4">
        <f t="shared" si="17"/>
        <v>0.99987554486097419</v>
      </c>
      <c r="T105" s="4">
        <f t="shared" si="18"/>
        <v>0</v>
      </c>
      <c r="U105" s="4">
        <f t="shared" si="19"/>
        <v>1.2445513902581418E-4</v>
      </c>
      <c r="V105" s="11">
        <f t="shared" si="20"/>
        <v>1.2445513902581418E-4</v>
      </c>
      <c r="W105" s="12">
        <f t="shared" si="21"/>
        <v>0</v>
      </c>
      <c r="X105" s="12">
        <f t="shared" si="22"/>
        <v>1</v>
      </c>
      <c r="AO105" s="13">
        <f t="shared" si="23"/>
        <v>0.99987554486097419</v>
      </c>
      <c r="AP105" s="13">
        <f t="shared" si="24"/>
        <v>0.99987554486097419</v>
      </c>
      <c r="AQ105" s="13">
        <f t="shared" si="25"/>
        <v>1</v>
      </c>
      <c r="AR105" s="13">
        <f t="shared" si="26"/>
        <v>1</v>
      </c>
      <c r="AS105" s="14">
        <f t="shared" si="27"/>
        <v>1</v>
      </c>
    </row>
    <row r="106" spans="1:45" x14ac:dyDescent="0.35">
      <c r="A106" s="15">
        <v>10.4</v>
      </c>
      <c r="O106" s="4">
        <f t="shared" ref="O106:O169" si="29">IF(AND((A106&gt;=$D$4),(A106&lt;=$D$5)),1,IF(AND((A106&gt;$D$3),(A106&lt;$D$4)),((A106-$D$3)/($D$4-$D$3)),IF(AND((A106&gt;$D$5),(A106&lt;$D$6)),((A106-$D$6)/($D$5-$D$6)),0)))</f>
        <v>1</v>
      </c>
      <c r="P106" s="4">
        <f t="shared" si="15"/>
        <v>0.99977486315894881</v>
      </c>
      <c r="R106" s="4">
        <f t="shared" si="16"/>
        <v>1</v>
      </c>
      <c r="S106" s="4">
        <f t="shared" si="17"/>
        <v>0.99977486315894881</v>
      </c>
      <c r="T106" s="4">
        <f t="shared" si="18"/>
        <v>0</v>
      </c>
      <c r="U106" s="4">
        <f t="shared" si="19"/>
        <v>2.2513684105118781E-4</v>
      </c>
      <c r="V106" s="11">
        <f t="shared" si="20"/>
        <v>2.2513684105118781E-4</v>
      </c>
      <c r="W106" s="12">
        <f t="shared" si="21"/>
        <v>0</v>
      </c>
      <c r="X106" s="12">
        <f t="shared" si="22"/>
        <v>1</v>
      </c>
      <c r="AO106" s="13">
        <f t="shared" si="23"/>
        <v>0.99977486315894881</v>
      </c>
      <c r="AP106" s="13">
        <f t="shared" si="24"/>
        <v>0.99977486315894881</v>
      </c>
      <c r="AQ106" s="13">
        <f t="shared" si="25"/>
        <v>0.99999999999999989</v>
      </c>
      <c r="AR106" s="13">
        <f t="shared" si="26"/>
        <v>1</v>
      </c>
      <c r="AS106" s="14">
        <f t="shared" si="27"/>
        <v>1</v>
      </c>
    </row>
    <row r="107" spans="1:45" x14ac:dyDescent="0.35">
      <c r="A107" s="15">
        <v>10.5</v>
      </c>
      <c r="O107" s="4">
        <f t="shared" si="29"/>
        <v>1</v>
      </c>
      <c r="P107" s="4">
        <f t="shared" si="15"/>
        <v>0.99960908679851979</v>
      </c>
      <c r="R107" s="4">
        <f t="shared" si="16"/>
        <v>1</v>
      </c>
      <c r="S107" s="4">
        <f t="shared" si="17"/>
        <v>0.99960908679851979</v>
      </c>
      <c r="T107" s="4">
        <f t="shared" si="18"/>
        <v>0</v>
      </c>
      <c r="U107" s="4">
        <f t="shared" si="19"/>
        <v>3.9091320148021413E-4</v>
      </c>
      <c r="V107" s="11">
        <f t="shared" si="20"/>
        <v>3.9091320148021413E-4</v>
      </c>
      <c r="W107" s="12">
        <f t="shared" si="21"/>
        <v>0</v>
      </c>
      <c r="X107" s="12">
        <f t="shared" si="22"/>
        <v>1</v>
      </c>
      <c r="AO107" s="13">
        <f t="shared" si="23"/>
        <v>0.99960908679851979</v>
      </c>
      <c r="AP107" s="13">
        <f t="shared" si="24"/>
        <v>0.99960908679851979</v>
      </c>
      <c r="AQ107" s="13">
        <f t="shared" si="25"/>
        <v>1</v>
      </c>
      <c r="AR107" s="13">
        <f t="shared" si="26"/>
        <v>1</v>
      </c>
      <c r="AS107" s="14">
        <f t="shared" si="27"/>
        <v>1</v>
      </c>
    </row>
    <row r="108" spans="1:45" x14ac:dyDescent="0.35">
      <c r="A108" s="15">
        <v>10.6</v>
      </c>
      <c r="O108" s="4">
        <f t="shared" si="29"/>
        <v>1</v>
      </c>
      <c r="P108" s="4">
        <f t="shared" si="15"/>
        <v>0.99934506921543886</v>
      </c>
      <c r="R108" s="4">
        <f t="shared" si="16"/>
        <v>1</v>
      </c>
      <c r="S108" s="4">
        <f t="shared" si="17"/>
        <v>0.99934506921543886</v>
      </c>
      <c r="T108" s="4">
        <f t="shared" si="18"/>
        <v>0</v>
      </c>
      <c r="U108" s="4">
        <f t="shared" si="19"/>
        <v>6.5493078456113629E-4</v>
      </c>
      <c r="V108" s="11">
        <f t="shared" si="20"/>
        <v>6.5493078456113629E-4</v>
      </c>
      <c r="W108" s="12">
        <f t="shared" si="21"/>
        <v>0</v>
      </c>
      <c r="X108" s="12">
        <f t="shared" si="22"/>
        <v>1</v>
      </c>
      <c r="AO108" s="13">
        <f t="shared" si="23"/>
        <v>0.99934506921543886</v>
      </c>
      <c r="AP108" s="13">
        <f t="shared" si="24"/>
        <v>0.99934506921543886</v>
      </c>
      <c r="AQ108" s="13">
        <f t="shared" si="25"/>
        <v>1</v>
      </c>
      <c r="AR108" s="13">
        <f t="shared" si="26"/>
        <v>1</v>
      </c>
      <c r="AS108" s="14">
        <f t="shared" si="27"/>
        <v>1</v>
      </c>
    </row>
    <row r="109" spans="1:45" x14ac:dyDescent="0.35">
      <c r="A109" s="15">
        <v>10.7</v>
      </c>
      <c r="O109" s="4">
        <f t="shared" si="29"/>
        <v>1</v>
      </c>
      <c r="P109" s="4">
        <f t="shared" si="15"/>
        <v>0.99893671566354703</v>
      </c>
      <c r="R109" s="4">
        <f t="shared" si="16"/>
        <v>1</v>
      </c>
      <c r="S109" s="4">
        <f t="shared" si="17"/>
        <v>0.99893671566354703</v>
      </c>
      <c r="T109" s="4">
        <f t="shared" si="18"/>
        <v>0</v>
      </c>
      <c r="U109" s="4">
        <f t="shared" si="19"/>
        <v>1.0632843364529743E-3</v>
      </c>
      <c r="V109" s="11">
        <f t="shared" si="20"/>
        <v>1.0632843364529743E-3</v>
      </c>
      <c r="W109" s="12">
        <f t="shared" si="21"/>
        <v>0</v>
      </c>
      <c r="X109" s="12">
        <f t="shared" si="22"/>
        <v>1</v>
      </c>
      <c r="AO109" s="13">
        <f t="shared" si="23"/>
        <v>0.99893671566354703</v>
      </c>
      <c r="AP109" s="13">
        <f t="shared" si="24"/>
        <v>0.99893671566354703</v>
      </c>
      <c r="AQ109" s="13">
        <f t="shared" si="25"/>
        <v>1</v>
      </c>
      <c r="AR109" s="13">
        <f t="shared" si="26"/>
        <v>1</v>
      </c>
      <c r="AS109" s="14">
        <f t="shared" si="27"/>
        <v>1</v>
      </c>
    </row>
    <row r="110" spans="1:45" x14ac:dyDescent="0.35">
      <c r="A110" s="15">
        <v>10.8</v>
      </c>
      <c r="O110" s="4">
        <f t="shared" si="29"/>
        <v>1</v>
      </c>
      <c r="P110" s="4">
        <f t="shared" si="15"/>
        <v>0.99832131019888715</v>
      </c>
      <c r="R110" s="4">
        <f t="shared" si="16"/>
        <v>1</v>
      </c>
      <c r="S110" s="4">
        <f t="shared" si="17"/>
        <v>0.99832131019888715</v>
      </c>
      <c r="T110" s="4">
        <f t="shared" si="18"/>
        <v>0</v>
      </c>
      <c r="U110" s="4">
        <f t="shared" si="19"/>
        <v>1.6786898011128537E-3</v>
      </c>
      <c r="V110" s="11">
        <f t="shared" si="20"/>
        <v>1.6786898011128537E-3</v>
      </c>
      <c r="W110" s="12">
        <f t="shared" si="21"/>
        <v>0</v>
      </c>
      <c r="X110" s="12">
        <f t="shared" si="22"/>
        <v>1</v>
      </c>
      <c r="AO110" s="13">
        <f t="shared" si="23"/>
        <v>0.99832131019888715</v>
      </c>
      <c r="AP110" s="13">
        <f t="shared" si="24"/>
        <v>0.99832131019888715</v>
      </c>
      <c r="AQ110" s="13">
        <f t="shared" si="25"/>
        <v>1</v>
      </c>
      <c r="AR110" s="13">
        <f t="shared" si="26"/>
        <v>1</v>
      </c>
      <c r="AS110" s="14">
        <f t="shared" si="27"/>
        <v>1</v>
      </c>
    </row>
    <row r="111" spans="1:45" x14ac:dyDescent="0.35">
      <c r="A111" s="15">
        <v>10.9</v>
      </c>
      <c r="O111" s="4">
        <f t="shared" si="29"/>
        <v>1</v>
      </c>
      <c r="P111" s="4">
        <f t="shared" si="15"/>
        <v>0.99741521238135811</v>
      </c>
      <c r="R111" s="4">
        <f t="shared" si="16"/>
        <v>1</v>
      </c>
      <c r="S111" s="4">
        <f t="shared" si="17"/>
        <v>0.99741521238135811</v>
      </c>
      <c r="T111" s="4">
        <f t="shared" si="18"/>
        <v>0</v>
      </c>
      <c r="U111" s="4">
        <f t="shared" si="19"/>
        <v>2.5847876186418928E-3</v>
      </c>
      <c r="V111" s="11">
        <f t="shared" si="20"/>
        <v>2.5847876186418928E-3</v>
      </c>
      <c r="W111" s="12">
        <f t="shared" si="21"/>
        <v>0</v>
      </c>
      <c r="X111" s="12">
        <f t="shared" si="22"/>
        <v>1</v>
      </c>
      <c r="AO111" s="13">
        <f t="shared" si="23"/>
        <v>0.99741521238135811</v>
      </c>
      <c r="AP111" s="13">
        <f t="shared" si="24"/>
        <v>0.99741521238135811</v>
      </c>
      <c r="AQ111" s="13">
        <f t="shared" si="25"/>
        <v>0.99999999999999989</v>
      </c>
      <c r="AR111" s="13">
        <f t="shared" si="26"/>
        <v>1</v>
      </c>
      <c r="AS111" s="14">
        <f t="shared" si="27"/>
        <v>1</v>
      </c>
    </row>
    <row r="112" spans="1:45" x14ac:dyDescent="0.35">
      <c r="A112" s="15">
        <v>11</v>
      </c>
      <c r="O112" s="4">
        <f t="shared" si="29"/>
        <v>1</v>
      </c>
      <c r="P112" s="4">
        <f t="shared" si="15"/>
        <v>0.99610894941634243</v>
      </c>
      <c r="R112" s="4">
        <f t="shared" si="16"/>
        <v>1</v>
      </c>
      <c r="S112" s="4">
        <f t="shared" si="17"/>
        <v>0.99610894941634243</v>
      </c>
      <c r="T112" s="4">
        <f t="shared" si="18"/>
        <v>0</v>
      </c>
      <c r="U112" s="4">
        <f t="shared" si="19"/>
        <v>3.8910505836575737E-3</v>
      </c>
      <c r="V112" s="11">
        <f t="shared" si="20"/>
        <v>3.8910505836575737E-3</v>
      </c>
      <c r="W112" s="12">
        <f t="shared" si="21"/>
        <v>0</v>
      </c>
      <c r="X112" s="12">
        <f t="shared" si="22"/>
        <v>1</v>
      </c>
      <c r="AO112" s="13">
        <f t="shared" si="23"/>
        <v>0.99610894941634243</v>
      </c>
      <c r="AP112" s="13">
        <f t="shared" si="24"/>
        <v>0.99610894941634243</v>
      </c>
      <c r="AQ112" s="13">
        <f t="shared" si="25"/>
        <v>1</v>
      </c>
      <c r="AR112" s="13">
        <f t="shared" si="26"/>
        <v>1</v>
      </c>
      <c r="AS112" s="14">
        <f t="shared" si="27"/>
        <v>1</v>
      </c>
    </row>
    <row r="113" spans="1:45" x14ac:dyDescent="0.35">
      <c r="A113" s="15">
        <v>11.1</v>
      </c>
      <c r="O113" s="4">
        <f t="shared" si="29"/>
        <v>1</v>
      </c>
      <c r="P113" s="4">
        <f t="shared" si="15"/>
        <v>0.9942618065677149</v>
      </c>
      <c r="R113" s="4">
        <f t="shared" si="16"/>
        <v>1</v>
      </c>
      <c r="S113" s="4">
        <f t="shared" si="17"/>
        <v>0.9942618065677149</v>
      </c>
      <c r="T113" s="4">
        <f t="shared" si="18"/>
        <v>0</v>
      </c>
      <c r="U113" s="4">
        <f t="shared" si="19"/>
        <v>5.7381934322850991E-3</v>
      </c>
      <c r="V113" s="11">
        <f t="shared" si="20"/>
        <v>5.7381934322850991E-3</v>
      </c>
      <c r="W113" s="12">
        <f t="shared" si="21"/>
        <v>0</v>
      </c>
      <c r="X113" s="12">
        <f t="shared" si="22"/>
        <v>1</v>
      </c>
      <c r="AO113" s="13">
        <f t="shared" si="23"/>
        <v>0.9942618065677149</v>
      </c>
      <c r="AP113" s="13">
        <f t="shared" si="24"/>
        <v>0.9942618065677149</v>
      </c>
      <c r="AQ113" s="13">
        <f t="shared" si="25"/>
        <v>1</v>
      </c>
      <c r="AR113" s="13">
        <f t="shared" si="26"/>
        <v>1</v>
      </c>
      <c r="AS113" s="14">
        <f t="shared" si="27"/>
        <v>1</v>
      </c>
    </row>
    <row r="114" spans="1:45" x14ac:dyDescent="0.35">
      <c r="A114" s="15">
        <v>11.2</v>
      </c>
      <c r="O114" s="4">
        <f t="shared" si="29"/>
        <v>1</v>
      </c>
      <c r="P114" s="4">
        <f t="shared" si="15"/>
        <v>0.99169613771977994</v>
      </c>
      <c r="R114" s="4">
        <f t="shared" si="16"/>
        <v>1</v>
      </c>
      <c r="S114" s="4">
        <f t="shared" si="17"/>
        <v>0.99169613771977994</v>
      </c>
      <c r="T114" s="4">
        <f t="shared" si="18"/>
        <v>0</v>
      </c>
      <c r="U114" s="4">
        <f t="shared" si="19"/>
        <v>8.3038622802200646E-3</v>
      </c>
      <c r="V114" s="11">
        <f t="shared" si="20"/>
        <v>8.3038622802200646E-3</v>
      </c>
      <c r="W114" s="12">
        <f t="shared" si="21"/>
        <v>0</v>
      </c>
      <c r="X114" s="12">
        <f t="shared" si="22"/>
        <v>1</v>
      </c>
      <c r="AO114" s="13">
        <f t="shared" si="23"/>
        <v>0.99169613771977994</v>
      </c>
      <c r="AP114" s="13">
        <f t="shared" si="24"/>
        <v>0.99169613771977994</v>
      </c>
      <c r="AQ114" s="13">
        <f t="shared" si="25"/>
        <v>1</v>
      </c>
      <c r="AR114" s="13">
        <f t="shared" si="26"/>
        <v>1</v>
      </c>
      <c r="AS114" s="14">
        <f t="shared" si="27"/>
        <v>1</v>
      </c>
    </row>
    <row r="115" spans="1:45" x14ac:dyDescent="0.35">
      <c r="A115" s="15">
        <v>11.3</v>
      </c>
      <c r="O115" s="4">
        <f t="shared" si="29"/>
        <v>1</v>
      </c>
      <c r="P115" s="4">
        <f t="shared" si="15"/>
        <v>0.98819179185987194</v>
      </c>
      <c r="R115" s="4">
        <f t="shared" si="16"/>
        <v>1</v>
      </c>
      <c r="S115" s="4">
        <f t="shared" si="17"/>
        <v>0.98819179185987194</v>
      </c>
      <c r="T115" s="4">
        <f t="shared" si="18"/>
        <v>0</v>
      </c>
      <c r="U115" s="4">
        <f t="shared" si="19"/>
        <v>1.1808208140128063E-2</v>
      </c>
      <c r="V115" s="11">
        <f t="shared" si="20"/>
        <v>1.1808208140128063E-2</v>
      </c>
      <c r="W115" s="12">
        <f t="shared" si="21"/>
        <v>0</v>
      </c>
      <c r="X115" s="12">
        <f t="shared" si="22"/>
        <v>1</v>
      </c>
      <c r="AO115" s="13">
        <f t="shared" si="23"/>
        <v>0.98819179185987194</v>
      </c>
      <c r="AP115" s="13">
        <f t="shared" si="24"/>
        <v>0.98819179185987194</v>
      </c>
      <c r="AQ115" s="13">
        <f t="shared" si="25"/>
        <v>1</v>
      </c>
      <c r="AR115" s="13">
        <f t="shared" si="26"/>
        <v>1</v>
      </c>
      <c r="AS115" s="14">
        <f t="shared" si="27"/>
        <v>1</v>
      </c>
    </row>
    <row r="116" spans="1:45" x14ac:dyDescent="0.35">
      <c r="A116" s="15">
        <v>11.4</v>
      </c>
      <c r="O116" s="4">
        <f t="shared" si="29"/>
        <v>1</v>
      </c>
      <c r="P116" s="4">
        <f t="shared" si="15"/>
        <v>0.98348129088135039</v>
      </c>
      <c r="R116" s="4">
        <f t="shared" si="16"/>
        <v>1</v>
      </c>
      <c r="S116" s="4">
        <f t="shared" si="17"/>
        <v>0.98348129088135039</v>
      </c>
      <c r="T116" s="4">
        <f t="shared" si="18"/>
        <v>0</v>
      </c>
      <c r="U116" s="4">
        <f t="shared" si="19"/>
        <v>1.651870911864961E-2</v>
      </c>
      <c r="V116" s="11">
        <f t="shared" si="20"/>
        <v>1.651870911864961E-2</v>
      </c>
      <c r="W116" s="12">
        <f t="shared" si="21"/>
        <v>0</v>
      </c>
      <c r="X116" s="12">
        <f t="shared" si="22"/>
        <v>1</v>
      </c>
      <c r="AO116" s="13">
        <f t="shared" si="23"/>
        <v>0.98348129088135039</v>
      </c>
      <c r="AP116" s="13">
        <f t="shared" si="24"/>
        <v>0.98348129088135039</v>
      </c>
      <c r="AQ116" s="13">
        <f t="shared" si="25"/>
        <v>1</v>
      </c>
      <c r="AR116" s="13">
        <f t="shared" si="26"/>
        <v>1</v>
      </c>
      <c r="AS116" s="14">
        <f t="shared" si="27"/>
        <v>1</v>
      </c>
    </row>
    <row r="117" spans="1:45" x14ac:dyDescent="0.35">
      <c r="A117" s="15">
        <v>11.5</v>
      </c>
      <c r="O117" s="4">
        <f t="shared" si="29"/>
        <v>1</v>
      </c>
      <c r="P117" s="4">
        <f t="shared" si="15"/>
        <v>0.97724670213336673</v>
      </c>
      <c r="R117" s="4">
        <f t="shared" si="16"/>
        <v>1</v>
      </c>
      <c r="S117" s="4">
        <f t="shared" si="17"/>
        <v>0.97724670213336673</v>
      </c>
      <c r="T117" s="4">
        <f t="shared" si="18"/>
        <v>0</v>
      </c>
      <c r="U117" s="4">
        <f t="shared" si="19"/>
        <v>2.2753297866633271E-2</v>
      </c>
      <c r="V117" s="11">
        <f t="shared" si="20"/>
        <v>2.2753297866633271E-2</v>
      </c>
      <c r="W117" s="12">
        <f t="shared" si="21"/>
        <v>0</v>
      </c>
      <c r="X117" s="12">
        <f t="shared" si="22"/>
        <v>1</v>
      </c>
      <c r="AO117" s="13">
        <f t="shared" si="23"/>
        <v>0.97724670213336673</v>
      </c>
      <c r="AP117" s="13">
        <f t="shared" si="24"/>
        <v>0.97724670213336673</v>
      </c>
      <c r="AQ117" s="13">
        <f t="shared" si="25"/>
        <v>0.99999999999999989</v>
      </c>
      <c r="AR117" s="13">
        <f t="shared" si="26"/>
        <v>1</v>
      </c>
      <c r="AS117" s="14">
        <f t="shared" si="27"/>
        <v>1</v>
      </c>
    </row>
    <row r="118" spans="1:45" x14ac:dyDescent="0.35">
      <c r="A118" s="15">
        <v>11.6</v>
      </c>
      <c r="O118" s="4">
        <f t="shared" si="29"/>
        <v>1</v>
      </c>
      <c r="P118" s="4">
        <f t="shared" si="15"/>
        <v>0.96911950952197168</v>
      </c>
      <c r="R118" s="4">
        <f t="shared" si="16"/>
        <v>1</v>
      </c>
      <c r="S118" s="4">
        <f t="shared" si="17"/>
        <v>0.96911950952197168</v>
      </c>
      <c r="T118" s="4">
        <f t="shared" si="18"/>
        <v>0</v>
      </c>
      <c r="U118" s="4">
        <f t="shared" si="19"/>
        <v>3.0880490478028322E-2</v>
      </c>
      <c r="V118" s="11">
        <f t="shared" si="20"/>
        <v>3.0880490478028322E-2</v>
      </c>
      <c r="W118" s="12">
        <f t="shared" si="21"/>
        <v>0</v>
      </c>
      <c r="X118" s="12">
        <f t="shared" si="22"/>
        <v>1</v>
      </c>
      <c r="AO118" s="13">
        <f t="shared" si="23"/>
        <v>0.96911950952197168</v>
      </c>
      <c r="AP118" s="13">
        <f t="shared" si="24"/>
        <v>0.96911950952197168</v>
      </c>
      <c r="AQ118" s="13">
        <f t="shared" si="25"/>
        <v>1</v>
      </c>
      <c r="AR118" s="13">
        <f t="shared" si="26"/>
        <v>1</v>
      </c>
      <c r="AS118" s="14">
        <f t="shared" si="27"/>
        <v>1</v>
      </c>
    </row>
    <row r="119" spans="1:45" x14ac:dyDescent="0.35">
      <c r="A119" s="15">
        <v>11.7</v>
      </c>
      <c r="O119" s="4">
        <f t="shared" si="29"/>
        <v>1</v>
      </c>
      <c r="P119" s="4">
        <f t="shared" si="15"/>
        <v>0.95868514976803532</v>
      </c>
      <c r="R119" s="4">
        <f t="shared" si="16"/>
        <v>1</v>
      </c>
      <c r="S119" s="4">
        <f t="shared" si="17"/>
        <v>0.95868514976803532</v>
      </c>
      <c r="T119" s="4">
        <f t="shared" si="18"/>
        <v>0</v>
      </c>
      <c r="U119" s="4">
        <f t="shared" si="19"/>
        <v>4.1314850231964684E-2</v>
      </c>
      <c r="V119" s="11">
        <f t="shared" si="20"/>
        <v>4.1314850231964684E-2</v>
      </c>
      <c r="W119" s="12">
        <f t="shared" si="21"/>
        <v>0</v>
      </c>
      <c r="X119" s="12">
        <f t="shared" si="22"/>
        <v>1</v>
      </c>
      <c r="AO119" s="13">
        <f t="shared" si="23"/>
        <v>0.95868514976803532</v>
      </c>
      <c r="AP119" s="13">
        <f t="shared" si="24"/>
        <v>0.95868514976803532</v>
      </c>
      <c r="AQ119" s="13">
        <f t="shared" si="25"/>
        <v>1</v>
      </c>
      <c r="AR119" s="13">
        <f t="shared" si="26"/>
        <v>1</v>
      </c>
      <c r="AS119" s="14">
        <f t="shared" si="27"/>
        <v>1</v>
      </c>
    </row>
    <row r="120" spans="1:45" x14ac:dyDescent="0.35">
      <c r="A120" s="15">
        <v>11.8</v>
      </c>
      <c r="O120" s="4">
        <f t="shared" si="29"/>
        <v>1</v>
      </c>
      <c r="P120" s="4">
        <f t="shared" si="15"/>
        <v>0.94549414412456556</v>
      </c>
      <c r="R120" s="4">
        <f t="shared" si="16"/>
        <v>1</v>
      </c>
      <c r="S120" s="4">
        <f t="shared" si="17"/>
        <v>0.94549414412456556</v>
      </c>
      <c r="T120" s="4">
        <f t="shared" si="18"/>
        <v>0</v>
      </c>
      <c r="U120" s="4">
        <f t="shared" si="19"/>
        <v>5.4505855875434439E-2</v>
      </c>
      <c r="V120" s="11">
        <f t="shared" si="20"/>
        <v>5.4505855875434439E-2</v>
      </c>
      <c r="W120" s="12">
        <f t="shared" si="21"/>
        <v>0</v>
      </c>
      <c r="X120" s="12">
        <f t="shared" si="22"/>
        <v>1</v>
      </c>
      <c r="AO120" s="13">
        <f t="shared" si="23"/>
        <v>0.94549414412456556</v>
      </c>
      <c r="AP120" s="13">
        <f t="shared" si="24"/>
        <v>0.94549414412456556</v>
      </c>
      <c r="AQ120" s="13">
        <f t="shared" si="25"/>
        <v>1</v>
      </c>
      <c r="AR120" s="13">
        <f t="shared" si="26"/>
        <v>1</v>
      </c>
      <c r="AS120" s="14">
        <f t="shared" si="27"/>
        <v>1</v>
      </c>
    </row>
    <row r="121" spans="1:45" x14ac:dyDescent="0.35">
      <c r="A121" s="15">
        <v>11.9</v>
      </c>
      <c r="O121" s="4">
        <f t="shared" si="29"/>
        <v>1</v>
      </c>
      <c r="P121" s="4">
        <f t="shared" si="15"/>
        <v>0.92908175431182782</v>
      </c>
      <c r="R121" s="4">
        <f t="shared" si="16"/>
        <v>1</v>
      </c>
      <c r="S121" s="4">
        <f t="shared" si="17"/>
        <v>0.92908175431182782</v>
      </c>
      <c r="T121" s="4">
        <f t="shared" si="18"/>
        <v>0</v>
      </c>
      <c r="U121" s="4">
        <f t="shared" si="19"/>
        <v>7.0918245688172177E-2</v>
      </c>
      <c r="V121" s="11">
        <f t="shared" si="20"/>
        <v>7.0918245688172177E-2</v>
      </c>
      <c r="W121" s="12">
        <f t="shared" si="21"/>
        <v>0</v>
      </c>
      <c r="X121" s="12">
        <f t="shared" si="22"/>
        <v>1</v>
      </c>
      <c r="AO121" s="13">
        <f t="shared" si="23"/>
        <v>0.92908175431182782</v>
      </c>
      <c r="AP121" s="13">
        <f t="shared" si="24"/>
        <v>0.92908175431182782</v>
      </c>
      <c r="AQ121" s="13">
        <f t="shared" si="25"/>
        <v>0.99999999999999989</v>
      </c>
      <c r="AR121" s="13">
        <f t="shared" si="26"/>
        <v>1</v>
      </c>
      <c r="AS121" s="14">
        <f t="shared" si="27"/>
        <v>1</v>
      </c>
    </row>
    <row r="122" spans="1:45" x14ac:dyDescent="0.35">
      <c r="A122" s="15">
        <v>12</v>
      </c>
      <c r="O122" s="4">
        <f t="shared" si="29"/>
        <v>1</v>
      </c>
      <c r="P122" s="4">
        <f t="shared" si="15"/>
        <v>0.9089976004549426</v>
      </c>
      <c r="R122" s="4">
        <f t="shared" si="16"/>
        <v>1</v>
      </c>
      <c r="S122" s="4">
        <f t="shared" si="17"/>
        <v>0.9089976004549426</v>
      </c>
      <c r="T122" s="4">
        <f t="shared" si="18"/>
        <v>0</v>
      </c>
      <c r="U122" s="4">
        <f t="shared" si="19"/>
        <v>9.10023995450574E-2</v>
      </c>
      <c r="V122" s="11">
        <f t="shared" si="20"/>
        <v>9.10023995450574E-2</v>
      </c>
      <c r="W122" s="12">
        <f t="shared" si="21"/>
        <v>0</v>
      </c>
      <c r="X122" s="12">
        <f t="shared" si="22"/>
        <v>1</v>
      </c>
      <c r="AO122" s="13">
        <f t="shared" si="23"/>
        <v>0.9089976004549426</v>
      </c>
      <c r="AP122" s="13">
        <f t="shared" si="24"/>
        <v>0.9089976004549426</v>
      </c>
      <c r="AQ122" s="13">
        <f t="shared" si="25"/>
        <v>0.99999999999999989</v>
      </c>
      <c r="AR122" s="13">
        <f t="shared" si="26"/>
        <v>1</v>
      </c>
      <c r="AS122" s="14">
        <f t="shared" si="27"/>
        <v>1</v>
      </c>
    </row>
    <row r="123" spans="1:45" x14ac:dyDescent="0.35">
      <c r="A123" s="15">
        <v>12.1</v>
      </c>
      <c r="O123" s="4">
        <f t="shared" si="29"/>
        <v>0.98000000000000009</v>
      </c>
      <c r="P123" s="4">
        <f t="shared" si="15"/>
        <v>0.88484546418411936</v>
      </c>
      <c r="R123" s="4">
        <f t="shared" si="16"/>
        <v>0.98000000000000009</v>
      </c>
      <c r="S123" s="4">
        <f t="shared" si="17"/>
        <v>0.88484546418411936</v>
      </c>
      <c r="T123" s="4">
        <f t="shared" si="18"/>
        <v>1.9999999999999907E-2</v>
      </c>
      <c r="U123" s="4">
        <f t="shared" si="19"/>
        <v>0.11515453581588064</v>
      </c>
      <c r="V123" s="11">
        <f t="shared" si="20"/>
        <v>0.11515453581588064</v>
      </c>
      <c r="W123" s="12">
        <f t="shared" si="21"/>
        <v>1.9999999999999907E-2</v>
      </c>
      <c r="X123" s="12">
        <f t="shared" si="22"/>
        <v>0.98000000000000009</v>
      </c>
      <c r="AO123" s="13">
        <f t="shared" si="23"/>
        <v>0.86714855490043707</v>
      </c>
      <c r="AP123" s="13">
        <f t="shared" si="24"/>
        <v>0.86714855490043707</v>
      </c>
      <c r="AQ123" s="13">
        <f t="shared" si="25"/>
        <v>0.99769690928368238</v>
      </c>
      <c r="AR123" s="13">
        <f t="shared" si="26"/>
        <v>0.96040000000000014</v>
      </c>
      <c r="AS123" s="14">
        <f t="shared" si="27"/>
        <v>0.98994949366116658</v>
      </c>
    </row>
    <row r="124" spans="1:45" x14ac:dyDescent="0.35">
      <c r="A124" s="15">
        <v>12.2</v>
      </c>
      <c r="O124" s="4">
        <f t="shared" si="29"/>
        <v>0.96000000000000019</v>
      </c>
      <c r="P124" s="4">
        <f t="shared" si="15"/>
        <v>0.85633142684271579</v>
      </c>
      <c r="R124" s="4">
        <f t="shared" si="16"/>
        <v>0.96000000000000019</v>
      </c>
      <c r="S124" s="4">
        <f t="shared" si="17"/>
        <v>0.85633142684271579</v>
      </c>
      <c r="T124" s="4">
        <f t="shared" si="18"/>
        <v>3.9999999999999813E-2</v>
      </c>
      <c r="U124" s="4">
        <f t="shared" si="19"/>
        <v>0.14366857315728421</v>
      </c>
      <c r="V124" s="11">
        <f t="shared" si="20"/>
        <v>0.14366857315728421</v>
      </c>
      <c r="W124" s="12">
        <f t="shared" si="21"/>
        <v>3.9999999999999813E-2</v>
      </c>
      <c r="X124" s="12">
        <f t="shared" si="22"/>
        <v>0.96000000000000019</v>
      </c>
      <c r="AO124" s="13">
        <f t="shared" si="23"/>
        <v>0.82207816976900727</v>
      </c>
      <c r="AP124" s="13">
        <f t="shared" si="24"/>
        <v>0.82207816976900727</v>
      </c>
      <c r="AQ124" s="13">
        <f t="shared" si="25"/>
        <v>0.99425325707370871</v>
      </c>
      <c r="AR124" s="13">
        <f t="shared" si="26"/>
        <v>0.92160000000000031</v>
      </c>
      <c r="AS124" s="14">
        <f t="shared" si="27"/>
        <v>0.97979589711327131</v>
      </c>
    </row>
    <row r="125" spans="1:45" x14ac:dyDescent="0.35">
      <c r="A125" s="15">
        <v>12.3</v>
      </c>
      <c r="O125" s="4">
        <f t="shared" si="29"/>
        <v>0.93999999999999984</v>
      </c>
      <c r="P125" s="4">
        <f t="shared" si="15"/>
        <v>0.82331569151594852</v>
      </c>
      <c r="R125" s="4">
        <f t="shared" si="16"/>
        <v>0.93999999999999984</v>
      </c>
      <c r="S125" s="4">
        <f t="shared" si="17"/>
        <v>0.82331569151594852</v>
      </c>
      <c r="T125" s="4">
        <f t="shared" si="18"/>
        <v>6.0000000000000164E-2</v>
      </c>
      <c r="U125" s="4">
        <f t="shared" si="19"/>
        <v>0.17668430848405148</v>
      </c>
      <c r="V125" s="11">
        <f t="shared" si="20"/>
        <v>0.17668430848405148</v>
      </c>
      <c r="W125" s="12">
        <f t="shared" si="21"/>
        <v>6.0000000000000164E-2</v>
      </c>
      <c r="X125" s="12">
        <f t="shared" si="22"/>
        <v>0.93999999999999984</v>
      </c>
      <c r="AO125" s="13">
        <f t="shared" si="23"/>
        <v>0.7739167500249915</v>
      </c>
      <c r="AP125" s="13">
        <f t="shared" si="24"/>
        <v>0.7739167500249915</v>
      </c>
      <c r="AQ125" s="13">
        <f t="shared" si="25"/>
        <v>0.98939894149095697</v>
      </c>
      <c r="AR125" s="13">
        <f t="shared" si="26"/>
        <v>0.88359999999999972</v>
      </c>
      <c r="AS125" s="14">
        <f t="shared" si="27"/>
        <v>0.96953597148326576</v>
      </c>
    </row>
    <row r="126" spans="1:45" x14ac:dyDescent="0.35">
      <c r="A126" s="15">
        <v>12.4</v>
      </c>
      <c r="O126" s="4">
        <f t="shared" si="29"/>
        <v>0.91999999999999993</v>
      </c>
      <c r="P126" s="4">
        <f t="shared" si="15"/>
        <v>0.7858604683671826</v>
      </c>
      <c r="R126" s="4">
        <f t="shared" si="16"/>
        <v>0.91999999999999993</v>
      </c>
      <c r="S126" s="4">
        <f t="shared" si="17"/>
        <v>0.7858604683671826</v>
      </c>
      <c r="T126" s="4">
        <f t="shared" si="18"/>
        <v>8.0000000000000071E-2</v>
      </c>
      <c r="U126" s="4">
        <f t="shared" si="19"/>
        <v>0.2141395316328174</v>
      </c>
      <c r="V126" s="11">
        <f t="shared" si="20"/>
        <v>0.2141395316328174</v>
      </c>
      <c r="W126" s="12">
        <f t="shared" si="21"/>
        <v>8.0000000000000071E-2</v>
      </c>
      <c r="X126" s="12">
        <f t="shared" si="22"/>
        <v>0.91999999999999993</v>
      </c>
      <c r="AO126" s="13">
        <f t="shared" si="23"/>
        <v>0.72299163089780794</v>
      </c>
      <c r="AP126" s="13">
        <f t="shared" si="24"/>
        <v>0.72299163089780794</v>
      </c>
      <c r="AQ126" s="13">
        <f t="shared" si="25"/>
        <v>0.98286883746937459</v>
      </c>
      <c r="AR126" s="13">
        <f t="shared" si="26"/>
        <v>0.84639999999999982</v>
      </c>
      <c r="AS126" s="14">
        <f t="shared" si="27"/>
        <v>0.95916630466254382</v>
      </c>
    </row>
    <row r="127" spans="1:45" x14ac:dyDescent="0.35">
      <c r="A127" s="15">
        <v>12.5</v>
      </c>
      <c r="O127" s="4">
        <f t="shared" si="29"/>
        <v>0.9</v>
      </c>
      <c r="P127" s="4">
        <f t="shared" si="15"/>
        <v>0.74426418895877866</v>
      </c>
      <c r="R127" s="4">
        <f t="shared" si="16"/>
        <v>0.9</v>
      </c>
      <c r="S127" s="4">
        <f t="shared" si="17"/>
        <v>0.74426418895877866</v>
      </c>
      <c r="T127" s="4">
        <f t="shared" si="18"/>
        <v>9.9999999999999978E-2</v>
      </c>
      <c r="U127" s="4">
        <f t="shared" si="19"/>
        <v>0.25573581104122134</v>
      </c>
      <c r="V127" s="11">
        <f t="shared" si="20"/>
        <v>0.25573581104122134</v>
      </c>
      <c r="W127" s="12">
        <f t="shared" si="21"/>
        <v>9.9999999999999978E-2</v>
      </c>
      <c r="X127" s="12">
        <f t="shared" si="22"/>
        <v>0.9</v>
      </c>
      <c r="AO127" s="13">
        <f t="shared" si="23"/>
        <v>0.66983777006290079</v>
      </c>
      <c r="AP127" s="13">
        <f t="shared" si="24"/>
        <v>0.66983777006290079</v>
      </c>
      <c r="AQ127" s="13">
        <f t="shared" si="25"/>
        <v>0.97442641889587778</v>
      </c>
      <c r="AR127" s="13">
        <f t="shared" si="26"/>
        <v>0.81</v>
      </c>
      <c r="AS127" s="14">
        <f t="shared" si="27"/>
        <v>0.94868329805051377</v>
      </c>
    </row>
    <row r="128" spans="1:45" x14ac:dyDescent="0.35">
      <c r="A128" s="15">
        <v>12.6</v>
      </c>
      <c r="O128" s="4">
        <f t="shared" si="29"/>
        <v>0.88000000000000012</v>
      </c>
      <c r="P128" s="4">
        <f t="shared" si="15"/>
        <v>0.69907229820388561</v>
      </c>
      <c r="R128" s="4">
        <f t="shared" si="16"/>
        <v>0.88000000000000012</v>
      </c>
      <c r="S128" s="4">
        <f t="shared" si="17"/>
        <v>0.69907229820388561</v>
      </c>
      <c r="T128" s="4">
        <f t="shared" si="18"/>
        <v>0.11999999999999988</v>
      </c>
      <c r="U128" s="4">
        <f t="shared" si="19"/>
        <v>0.30092770179611439</v>
      </c>
      <c r="V128" s="11">
        <f t="shared" si="20"/>
        <v>0.30092770179611439</v>
      </c>
      <c r="W128" s="12">
        <f t="shared" si="21"/>
        <v>0.11999999999999988</v>
      </c>
      <c r="X128" s="12">
        <f t="shared" si="22"/>
        <v>0.88000000000000012</v>
      </c>
      <c r="AO128" s="13">
        <f t="shared" si="23"/>
        <v>0.61518362241941937</v>
      </c>
      <c r="AP128" s="13">
        <f t="shared" si="24"/>
        <v>0.61518362241941937</v>
      </c>
      <c r="AQ128" s="13">
        <f t="shared" si="25"/>
        <v>0.96388867578446624</v>
      </c>
      <c r="AR128" s="13">
        <f t="shared" si="26"/>
        <v>0.7744000000000002</v>
      </c>
      <c r="AS128" s="14">
        <f t="shared" si="27"/>
        <v>0.93808315196468595</v>
      </c>
    </row>
    <row r="129" spans="1:45" x14ac:dyDescent="0.35">
      <c r="A129" s="15">
        <v>12.7</v>
      </c>
      <c r="O129" s="4">
        <f t="shared" si="29"/>
        <v>0.8600000000000001</v>
      </c>
      <c r="P129" s="4">
        <f t="shared" si="15"/>
        <v>0.65105784531108646</v>
      </c>
      <c r="R129" s="4">
        <f t="shared" si="16"/>
        <v>0.8600000000000001</v>
      </c>
      <c r="S129" s="4">
        <f t="shared" si="17"/>
        <v>0.65105784531108646</v>
      </c>
      <c r="T129" s="4">
        <f t="shared" si="18"/>
        <v>0.1399999999999999</v>
      </c>
      <c r="U129" s="4">
        <f t="shared" si="19"/>
        <v>0.34894215468891354</v>
      </c>
      <c r="V129" s="11">
        <f t="shared" si="20"/>
        <v>0.34894215468891354</v>
      </c>
      <c r="W129" s="12">
        <f t="shared" si="21"/>
        <v>0.1399999999999999</v>
      </c>
      <c r="X129" s="12">
        <f t="shared" si="22"/>
        <v>0.8600000000000001</v>
      </c>
      <c r="AO129" s="13">
        <f t="shared" si="23"/>
        <v>0.55990974696753437</v>
      </c>
      <c r="AP129" s="13">
        <f t="shared" si="24"/>
        <v>0.55990974696753437</v>
      </c>
      <c r="AQ129" s="13">
        <f t="shared" si="25"/>
        <v>0.95114809834355218</v>
      </c>
      <c r="AR129" s="13">
        <f t="shared" si="26"/>
        <v>0.73960000000000015</v>
      </c>
      <c r="AS129" s="14">
        <f t="shared" si="27"/>
        <v>0.92736184954957046</v>
      </c>
    </row>
    <row r="130" spans="1:45" x14ac:dyDescent="0.35">
      <c r="A130" s="15">
        <v>12.8</v>
      </c>
      <c r="O130" s="4">
        <f t="shared" si="29"/>
        <v>0.83999999999999986</v>
      </c>
      <c r="P130" s="4">
        <f t="shared" ref="P130:P193" si="30">1/(1+ABS((A130-$D$19)/$D$17)^(2*$D$18))</f>
        <v>0.60117092539560335</v>
      </c>
      <c r="R130" s="4">
        <f t="shared" ref="R130:R193" si="31">MAX(O130,P130)</f>
        <v>0.83999999999999986</v>
      </c>
      <c r="S130" s="4">
        <f t="shared" ref="S130:S193" si="32">MIN(O130,P130)</f>
        <v>0.60117092539560335</v>
      </c>
      <c r="T130" s="4">
        <f t="shared" ref="T130:T193" si="33">1-O130</f>
        <v>0.16000000000000014</v>
      </c>
      <c r="U130" s="4">
        <f t="shared" ref="U130:U193" si="34">MIN(O130,1-P130)</f>
        <v>0.39882907460439665</v>
      </c>
      <c r="V130" s="11">
        <f t="shared" ref="V130:V193" si="35">MAX(MIN(1-O130,P130),MIN(O130,1-P130))</f>
        <v>0.39882907460439665</v>
      </c>
      <c r="W130" s="12">
        <f t="shared" ref="W130:W193" si="36">MIN(O130,1-O130)</f>
        <v>0.16000000000000014</v>
      </c>
      <c r="X130" s="12">
        <f t="shared" ref="X130:X193" si="37">MAX(O130,1-O130)</f>
        <v>0.83999999999999986</v>
      </c>
      <c r="AO130" s="13">
        <f t="shared" ref="AO130:AO193" si="38">O130*P130</f>
        <v>0.5049835773323067</v>
      </c>
      <c r="AP130" s="13">
        <f t="shared" ref="AP130:AP193" si="39">AO130/MAX($AO$2:$AO$202)</f>
        <v>0.5049835773323067</v>
      </c>
      <c r="AQ130" s="13">
        <f t="shared" ref="AQ130:AQ193" si="40">O130+P130-O130*P130</f>
        <v>0.93618734806329662</v>
      </c>
      <c r="AR130" s="13">
        <f t="shared" ref="AR130:AR193" si="41">O130^2</f>
        <v>0.70559999999999978</v>
      </c>
      <c r="AS130" s="14">
        <f t="shared" ref="AS130:AS193" si="42">O130^(1/2)</f>
        <v>0.91651513899116788</v>
      </c>
    </row>
    <row r="131" spans="1:45" x14ac:dyDescent="0.35">
      <c r="A131" s="15">
        <v>12.9</v>
      </c>
      <c r="O131" s="4">
        <f t="shared" si="29"/>
        <v>0.82</v>
      </c>
      <c r="P131" s="4">
        <f t="shared" si="30"/>
        <v>0.55046321919481722</v>
      </c>
      <c r="R131" s="4">
        <f t="shared" si="31"/>
        <v>0.82</v>
      </c>
      <c r="S131" s="4">
        <f t="shared" si="32"/>
        <v>0.55046321919481722</v>
      </c>
      <c r="T131" s="4">
        <f t="shared" si="33"/>
        <v>0.18000000000000005</v>
      </c>
      <c r="U131" s="4">
        <f t="shared" si="34"/>
        <v>0.44953678080518278</v>
      </c>
      <c r="V131" s="11">
        <f t="shared" si="35"/>
        <v>0.44953678080518278</v>
      </c>
      <c r="W131" s="12">
        <f t="shared" si="36"/>
        <v>0.18000000000000005</v>
      </c>
      <c r="X131" s="12">
        <f t="shared" si="37"/>
        <v>0.82</v>
      </c>
      <c r="AO131" s="13">
        <f t="shared" si="38"/>
        <v>0.4513798397397501</v>
      </c>
      <c r="AP131" s="13">
        <f t="shared" si="39"/>
        <v>0.4513798397397501</v>
      </c>
      <c r="AQ131" s="13">
        <f t="shared" si="40"/>
        <v>0.91908337945506702</v>
      </c>
      <c r="AR131" s="13">
        <f t="shared" si="41"/>
        <v>0.67239999999999989</v>
      </c>
      <c r="AS131" s="14">
        <f t="shared" si="42"/>
        <v>0.90553851381374162</v>
      </c>
    </row>
    <row r="132" spans="1:45" x14ac:dyDescent="0.35">
      <c r="A132" s="15">
        <v>13</v>
      </c>
      <c r="O132" s="4">
        <f t="shared" si="29"/>
        <v>0.8</v>
      </c>
      <c r="P132" s="4">
        <f t="shared" si="30"/>
        <v>0.5</v>
      </c>
      <c r="R132" s="4">
        <f t="shared" si="31"/>
        <v>0.8</v>
      </c>
      <c r="S132" s="4">
        <f t="shared" si="32"/>
        <v>0.5</v>
      </c>
      <c r="T132" s="4">
        <f t="shared" si="33"/>
        <v>0.19999999999999996</v>
      </c>
      <c r="U132" s="4">
        <f t="shared" si="34"/>
        <v>0.5</v>
      </c>
      <c r="V132" s="11">
        <f t="shared" si="35"/>
        <v>0.5</v>
      </c>
      <c r="W132" s="12">
        <f t="shared" si="36"/>
        <v>0.19999999999999996</v>
      </c>
      <c r="X132" s="12">
        <f t="shared" si="37"/>
        <v>0.8</v>
      </c>
      <c r="AO132" s="13">
        <f t="shared" si="38"/>
        <v>0.4</v>
      </c>
      <c r="AP132" s="13">
        <f t="shared" si="39"/>
        <v>0.4</v>
      </c>
      <c r="AQ132" s="13">
        <f t="shared" si="40"/>
        <v>0.9</v>
      </c>
      <c r="AR132" s="13">
        <f t="shared" si="41"/>
        <v>0.64000000000000012</v>
      </c>
      <c r="AS132" s="14">
        <f t="shared" si="42"/>
        <v>0.89442719099991586</v>
      </c>
    </row>
    <row r="133" spans="1:45" x14ac:dyDescent="0.35">
      <c r="A133" s="15">
        <v>13.1</v>
      </c>
      <c r="O133" s="4">
        <f t="shared" si="29"/>
        <v>0.78</v>
      </c>
      <c r="P133" s="4">
        <f t="shared" si="30"/>
        <v>0.45077474480513263</v>
      </c>
      <c r="R133" s="4">
        <f t="shared" si="31"/>
        <v>0.78</v>
      </c>
      <c r="S133" s="4">
        <f t="shared" si="32"/>
        <v>0.45077474480513263</v>
      </c>
      <c r="T133" s="4">
        <f t="shared" si="33"/>
        <v>0.21999999999999997</v>
      </c>
      <c r="U133" s="4">
        <f t="shared" si="34"/>
        <v>0.54922525519486731</v>
      </c>
      <c r="V133" s="11">
        <f t="shared" si="35"/>
        <v>0.54922525519486731</v>
      </c>
      <c r="W133" s="12">
        <f t="shared" si="36"/>
        <v>0.21999999999999997</v>
      </c>
      <c r="X133" s="12">
        <f t="shared" si="37"/>
        <v>0.78</v>
      </c>
      <c r="AO133" s="13">
        <f t="shared" si="38"/>
        <v>0.35160430094800349</v>
      </c>
      <c r="AP133" s="13">
        <f t="shared" si="39"/>
        <v>0.35160430094800349</v>
      </c>
      <c r="AQ133" s="13">
        <f t="shared" si="40"/>
        <v>0.87917044385712928</v>
      </c>
      <c r="AR133" s="13">
        <f t="shared" si="41"/>
        <v>0.60840000000000005</v>
      </c>
      <c r="AS133" s="14">
        <f t="shared" si="42"/>
        <v>0.88317608663278468</v>
      </c>
    </row>
    <row r="134" spans="1:45" x14ac:dyDescent="0.35">
      <c r="A134" s="15">
        <v>13.2</v>
      </c>
      <c r="O134" s="4">
        <f t="shared" si="29"/>
        <v>0.76000000000000012</v>
      </c>
      <c r="P134" s="4">
        <f t="shared" si="30"/>
        <v>0.40363995344779391</v>
      </c>
      <c r="R134" s="4">
        <f t="shared" si="31"/>
        <v>0.76000000000000012</v>
      </c>
      <c r="S134" s="4">
        <f t="shared" si="32"/>
        <v>0.40363995344779391</v>
      </c>
      <c r="T134" s="4">
        <f t="shared" si="33"/>
        <v>0.23999999999999988</v>
      </c>
      <c r="U134" s="4">
        <f t="shared" si="34"/>
        <v>0.59636004655220609</v>
      </c>
      <c r="V134" s="11">
        <f t="shared" si="35"/>
        <v>0.59636004655220609</v>
      </c>
      <c r="W134" s="12">
        <f t="shared" si="36"/>
        <v>0.23999999999999988</v>
      </c>
      <c r="X134" s="12">
        <f t="shared" si="37"/>
        <v>0.76000000000000012</v>
      </c>
      <c r="AO134" s="13">
        <f t="shared" si="38"/>
        <v>0.30676636462032342</v>
      </c>
      <c r="AP134" s="13">
        <f t="shared" si="39"/>
        <v>0.30676636462032342</v>
      </c>
      <c r="AQ134" s="13">
        <f t="shared" si="40"/>
        <v>0.85687358882747056</v>
      </c>
      <c r="AR134" s="13">
        <f t="shared" si="41"/>
        <v>0.57760000000000022</v>
      </c>
      <c r="AS134" s="14">
        <f t="shared" si="42"/>
        <v>0.87177978870813477</v>
      </c>
    </row>
    <row r="135" spans="1:45" x14ac:dyDescent="0.35">
      <c r="A135" s="15">
        <v>13.3</v>
      </c>
      <c r="O135" s="4">
        <f t="shared" si="29"/>
        <v>0.73999999999999988</v>
      </c>
      <c r="P135" s="4">
        <f t="shared" si="30"/>
        <v>0.35926278658182231</v>
      </c>
      <c r="R135" s="4">
        <f t="shared" si="31"/>
        <v>0.73999999999999988</v>
      </c>
      <c r="S135" s="4">
        <f t="shared" si="32"/>
        <v>0.35926278658182231</v>
      </c>
      <c r="T135" s="4">
        <f t="shared" si="33"/>
        <v>0.26000000000000012</v>
      </c>
      <c r="U135" s="4">
        <f t="shared" si="34"/>
        <v>0.64073721341817769</v>
      </c>
      <c r="V135" s="11">
        <f t="shared" si="35"/>
        <v>0.64073721341817769</v>
      </c>
      <c r="W135" s="12">
        <f t="shared" si="36"/>
        <v>0.26000000000000012</v>
      </c>
      <c r="X135" s="12">
        <f t="shared" si="37"/>
        <v>0.73999999999999988</v>
      </c>
      <c r="AO135" s="13">
        <f t="shared" si="38"/>
        <v>0.26585446207054847</v>
      </c>
      <c r="AP135" s="13">
        <f t="shared" si="39"/>
        <v>0.26585446207054847</v>
      </c>
      <c r="AQ135" s="13">
        <f t="shared" si="40"/>
        <v>0.83340832451127378</v>
      </c>
      <c r="AR135" s="13">
        <f t="shared" si="41"/>
        <v>0.54759999999999986</v>
      </c>
      <c r="AS135" s="14">
        <f t="shared" si="42"/>
        <v>0.86023252670426265</v>
      </c>
    </row>
    <row r="136" spans="1:45" x14ac:dyDescent="0.35">
      <c r="A136" s="15">
        <v>13.4</v>
      </c>
      <c r="O136" s="4">
        <f t="shared" si="29"/>
        <v>0.72</v>
      </c>
      <c r="P136" s="4">
        <f t="shared" si="30"/>
        <v>0.31810776168273724</v>
      </c>
      <c r="R136" s="4">
        <f t="shared" si="31"/>
        <v>0.72</v>
      </c>
      <c r="S136" s="4">
        <f t="shared" si="32"/>
        <v>0.31810776168273724</v>
      </c>
      <c r="T136" s="4">
        <f t="shared" si="33"/>
        <v>0.28000000000000003</v>
      </c>
      <c r="U136" s="4">
        <f t="shared" si="34"/>
        <v>0.68189223831726276</v>
      </c>
      <c r="V136" s="11">
        <f t="shared" si="35"/>
        <v>0.68189223831726276</v>
      </c>
      <c r="W136" s="12">
        <f t="shared" si="36"/>
        <v>0.28000000000000003</v>
      </c>
      <c r="X136" s="12">
        <f t="shared" si="37"/>
        <v>0.72</v>
      </c>
      <c r="AO136" s="13">
        <f t="shared" si="38"/>
        <v>0.22903758841157082</v>
      </c>
      <c r="AP136" s="13">
        <f t="shared" si="39"/>
        <v>0.22903758841157082</v>
      </c>
      <c r="AQ136" s="13">
        <f t="shared" si="40"/>
        <v>0.80907017327116637</v>
      </c>
      <c r="AR136" s="13">
        <f t="shared" si="41"/>
        <v>0.51839999999999997</v>
      </c>
      <c r="AS136" s="14">
        <f t="shared" si="42"/>
        <v>0.84852813742385702</v>
      </c>
    </row>
    <row r="137" spans="1:45" x14ac:dyDescent="0.35">
      <c r="A137" s="15">
        <v>13.5</v>
      </c>
      <c r="O137" s="4">
        <f t="shared" si="29"/>
        <v>0.7</v>
      </c>
      <c r="P137" s="4">
        <f t="shared" si="30"/>
        <v>0.28044319450256172</v>
      </c>
      <c r="R137" s="4">
        <f t="shared" si="31"/>
        <v>0.7</v>
      </c>
      <c r="S137" s="4">
        <f t="shared" si="32"/>
        <v>0.28044319450256172</v>
      </c>
      <c r="T137" s="4">
        <f t="shared" si="33"/>
        <v>0.30000000000000004</v>
      </c>
      <c r="U137" s="4">
        <f t="shared" si="34"/>
        <v>0.7</v>
      </c>
      <c r="V137" s="11">
        <f t="shared" si="35"/>
        <v>0.7</v>
      </c>
      <c r="W137" s="12">
        <f t="shared" si="36"/>
        <v>0.30000000000000004</v>
      </c>
      <c r="X137" s="12">
        <f t="shared" si="37"/>
        <v>0.7</v>
      </c>
      <c r="AO137" s="13">
        <f t="shared" si="38"/>
        <v>0.19631023615179319</v>
      </c>
      <c r="AP137" s="13">
        <f t="shared" si="39"/>
        <v>0.19631023615179319</v>
      </c>
      <c r="AQ137" s="13">
        <f t="shared" si="40"/>
        <v>0.78413295835076846</v>
      </c>
      <c r="AR137" s="13">
        <f t="shared" si="41"/>
        <v>0.48999999999999994</v>
      </c>
      <c r="AS137" s="14">
        <f t="shared" si="42"/>
        <v>0.83666002653407556</v>
      </c>
    </row>
    <row r="138" spans="1:45" x14ac:dyDescent="0.35">
      <c r="A138" s="15">
        <v>13.6</v>
      </c>
      <c r="O138" s="4">
        <f t="shared" si="29"/>
        <v>0.68</v>
      </c>
      <c r="P138" s="4">
        <f t="shared" si="30"/>
        <v>0.24636471236194643</v>
      </c>
      <c r="R138" s="4">
        <f t="shared" si="31"/>
        <v>0.68</v>
      </c>
      <c r="S138" s="4">
        <f t="shared" si="32"/>
        <v>0.24636471236194643</v>
      </c>
      <c r="T138" s="4">
        <f t="shared" si="33"/>
        <v>0.31999999999999995</v>
      </c>
      <c r="U138" s="4">
        <f t="shared" si="34"/>
        <v>0.68</v>
      </c>
      <c r="V138" s="11">
        <f t="shared" si="35"/>
        <v>0.68</v>
      </c>
      <c r="W138" s="12">
        <f t="shared" si="36"/>
        <v>0.31999999999999995</v>
      </c>
      <c r="X138" s="12">
        <f t="shared" si="37"/>
        <v>0.68</v>
      </c>
      <c r="AO138" s="13">
        <f t="shared" si="38"/>
        <v>0.16752800440612359</v>
      </c>
      <c r="AP138" s="13">
        <f t="shared" si="39"/>
        <v>0.16752800440612359</v>
      </c>
      <c r="AQ138" s="13">
        <f t="shared" si="40"/>
        <v>0.75883670795582292</v>
      </c>
      <c r="AR138" s="13">
        <f t="shared" si="41"/>
        <v>0.46240000000000009</v>
      </c>
      <c r="AS138" s="14">
        <f t="shared" si="42"/>
        <v>0.82462112512353214</v>
      </c>
    </row>
    <row r="139" spans="1:45" x14ac:dyDescent="0.35">
      <c r="A139" s="15">
        <v>13.7</v>
      </c>
      <c r="O139" s="4">
        <f t="shared" si="29"/>
        <v>0.66000000000000014</v>
      </c>
      <c r="P139" s="4">
        <f t="shared" si="30"/>
        <v>0.21582823848485047</v>
      </c>
      <c r="R139" s="4">
        <f t="shared" si="31"/>
        <v>0.66000000000000014</v>
      </c>
      <c r="S139" s="4">
        <f t="shared" si="32"/>
        <v>0.21582823848485047</v>
      </c>
      <c r="T139" s="4">
        <f t="shared" si="33"/>
        <v>0.33999999999999986</v>
      </c>
      <c r="U139" s="4">
        <f t="shared" si="34"/>
        <v>0.66000000000000014</v>
      </c>
      <c r="V139" s="11">
        <f t="shared" si="35"/>
        <v>0.66000000000000014</v>
      </c>
      <c r="W139" s="12">
        <f t="shared" si="36"/>
        <v>0.33999999999999986</v>
      </c>
      <c r="X139" s="12">
        <f t="shared" si="37"/>
        <v>0.66000000000000014</v>
      </c>
      <c r="AO139" s="13">
        <f t="shared" si="38"/>
        <v>0.14244663740000135</v>
      </c>
      <c r="AP139" s="13">
        <f t="shared" si="39"/>
        <v>0.14244663740000135</v>
      </c>
      <c r="AQ139" s="13">
        <f t="shared" si="40"/>
        <v>0.73338160108484929</v>
      </c>
      <c r="AR139" s="13">
        <f t="shared" si="41"/>
        <v>0.43560000000000021</v>
      </c>
      <c r="AS139" s="14">
        <f t="shared" si="42"/>
        <v>0.81240384046359615</v>
      </c>
    </row>
    <row r="140" spans="1:45" x14ac:dyDescent="0.35">
      <c r="A140" s="15">
        <v>13.8</v>
      </c>
      <c r="O140" s="4">
        <f t="shared" si="29"/>
        <v>0.6399999999999999</v>
      </c>
      <c r="P140" s="4">
        <f t="shared" si="30"/>
        <v>0.18868576170600412</v>
      </c>
      <c r="R140" s="4">
        <f t="shared" si="31"/>
        <v>0.6399999999999999</v>
      </c>
      <c r="S140" s="4">
        <f t="shared" si="32"/>
        <v>0.18868576170600412</v>
      </c>
      <c r="T140" s="4">
        <f t="shared" si="33"/>
        <v>0.3600000000000001</v>
      </c>
      <c r="U140" s="4">
        <f t="shared" si="34"/>
        <v>0.6399999999999999</v>
      </c>
      <c r="V140" s="11">
        <f t="shared" si="35"/>
        <v>0.6399999999999999</v>
      </c>
      <c r="W140" s="12">
        <f t="shared" si="36"/>
        <v>0.3600000000000001</v>
      </c>
      <c r="X140" s="12">
        <f t="shared" si="37"/>
        <v>0.6399999999999999</v>
      </c>
      <c r="AO140" s="13">
        <f t="shared" si="38"/>
        <v>0.12075888749184262</v>
      </c>
      <c r="AP140" s="13">
        <f t="shared" si="39"/>
        <v>0.12075888749184262</v>
      </c>
      <c r="AQ140" s="13">
        <f t="shared" si="40"/>
        <v>0.70792687421416145</v>
      </c>
      <c r="AR140" s="13">
        <f t="shared" si="41"/>
        <v>0.40959999999999985</v>
      </c>
      <c r="AS140" s="14">
        <f t="shared" si="42"/>
        <v>0.79999999999999993</v>
      </c>
    </row>
    <row r="141" spans="1:45" x14ac:dyDescent="0.35">
      <c r="A141" s="15">
        <v>13.9</v>
      </c>
      <c r="O141" s="4">
        <f t="shared" si="29"/>
        <v>0.61999999999999988</v>
      </c>
      <c r="P141" s="4">
        <f t="shared" si="30"/>
        <v>0.16471906210910711</v>
      </c>
      <c r="R141" s="4">
        <f t="shared" si="31"/>
        <v>0.61999999999999988</v>
      </c>
      <c r="S141" s="4">
        <f t="shared" si="32"/>
        <v>0.16471906210910711</v>
      </c>
      <c r="T141" s="4">
        <f t="shared" si="33"/>
        <v>0.38000000000000012</v>
      </c>
      <c r="U141" s="4">
        <f t="shared" si="34"/>
        <v>0.61999999999999988</v>
      </c>
      <c r="V141" s="11">
        <f t="shared" si="35"/>
        <v>0.61999999999999988</v>
      </c>
      <c r="W141" s="12">
        <f t="shared" si="36"/>
        <v>0.38000000000000012</v>
      </c>
      <c r="X141" s="12">
        <f t="shared" si="37"/>
        <v>0.61999999999999988</v>
      </c>
      <c r="AO141" s="13">
        <f t="shared" si="38"/>
        <v>0.10212581850764639</v>
      </c>
      <c r="AP141" s="13">
        <f t="shared" si="39"/>
        <v>0.10212581850764639</v>
      </c>
      <c r="AQ141" s="13">
        <f t="shared" si="40"/>
        <v>0.68259324360146068</v>
      </c>
      <c r="AR141" s="13">
        <f t="shared" si="41"/>
        <v>0.38439999999999985</v>
      </c>
      <c r="AS141" s="14">
        <f t="shared" si="42"/>
        <v>0.78740078740118102</v>
      </c>
    </row>
    <row r="142" spans="1:45" x14ac:dyDescent="0.35">
      <c r="A142" s="15">
        <v>14</v>
      </c>
      <c r="O142" s="4">
        <f t="shared" si="29"/>
        <v>0.6</v>
      </c>
      <c r="P142" s="4">
        <f t="shared" si="30"/>
        <v>0.14366857315728437</v>
      </c>
      <c r="R142" s="4">
        <f t="shared" si="31"/>
        <v>0.6</v>
      </c>
      <c r="S142" s="4">
        <f t="shared" si="32"/>
        <v>0.14366857315728437</v>
      </c>
      <c r="T142" s="4">
        <f t="shared" si="33"/>
        <v>0.4</v>
      </c>
      <c r="U142" s="4">
        <f t="shared" si="34"/>
        <v>0.6</v>
      </c>
      <c r="V142" s="11">
        <f t="shared" si="35"/>
        <v>0.6</v>
      </c>
      <c r="W142" s="12">
        <f t="shared" si="36"/>
        <v>0.4</v>
      </c>
      <c r="X142" s="12">
        <f t="shared" si="37"/>
        <v>0.6</v>
      </c>
      <c r="AO142" s="13">
        <f t="shared" si="38"/>
        <v>8.6201143894370627E-2</v>
      </c>
      <c r="AP142" s="13">
        <f t="shared" si="39"/>
        <v>8.6201143894370627E-2</v>
      </c>
      <c r="AQ142" s="13">
        <f t="shared" si="40"/>
        <v>0.65746742926291368</v>
      </c>
      <c r="AR142" s="13">
        <f t="shared" si="41"/>
        <v>0.36</v>
      </c>
      <c r="AS142" s="14">
        <f t="shared" si="42"/>
        <v>0.7745966692414834</v>
      </c>
    </row>
    <row r="143" spans="1:45" x14ac:dyDescent="0.35">
      <c r="A143" s="15">
        <v>14.1</v>
      </c>
      <c r="O143" s="4">
        <f t="shared" si="29"/>
        <v>0.58000000000000007</v>
      </c>
      <c r="P143" s="4">
        <f t="shared" si="30"/>
        <v>0.12525624107258221</v>
      </c>
      <c r="R143" s="4">
        <f t="shared" si="31"/>
        <v>0.58000000000000007</v>
      </c>
      <c r="S143" s="4">
        <f t="shared" si="32"/>
        <v>0.12525624107258221</v>
      </c>
      <c r="T143" s="4">
        <f t="shared" si="33"/>
        <v>0.41999999999999993</v>
      </c>
      <c r="U143" s="4">
        <f t="shared" si="34"/>
        <v>0.58000000000000007</v>
      </c>
      <c r="V143" s="11">
        <f t="shared" si="35"/>
        <v>0.58000000000000007</v>
      </c>
      <c r="W143" s="12">
        <f t="shared" si="36"/>
        <v>0.41999999999999993</v>
      </c>
      <c r="X143" s="12">
        <f t="shared" si="37"/>
        <v>0.58000000000000007</v>
      </c>
      <c r="AO143" s="13">
        <f t="shared" si="38"/>
        <v>7.2648619822097693E-2</v>
      </c>
      <c r="AP143" s="13">
        <f t="shared" si="39"/>
        <v>7.2648619822097693E-2</v>
      </c>
      <c r="AQ143" s="13">
        <f t="shared" si="40"/>
        <v>0.63260762125048453</v>
      </c>
      <c r="AR143" s="13">
        <f t="shared" si="41"/>
        <v>0.33640000000000009</v>
      </c>
      <c r="AS143" s="14">
        <f t="shared" si="42"/>
        <v>0.76157731058639089</v>
      </c>
    </row>
    <row r="144" spans="1:45" x14ac:dyDescent="0.35">
      <c r="A144" s="15">
        <v>14.2</v>
      </c>
      <c r="O144" s="4">
        <f t="shared" si="29"/>
        <v>0.56000000000000016</v>
      </c>
      <c r="P144" s="4">
        <f t="shared" si="30"/>
        <v>0.10920240820445305</v>
      </c>
      <c r="R144" s="4">
        <f t="shared" si="31"/>
        <v>0.56000000000000016</v>
      </c>
      <c r="S144" s="4">
        <f t="shared" si="32"/>
        <v>0.10920240820445305</v>
      </c>
      <c r="T144" s="4">
        <f t="shared" si="33"/>
        <v>0.43999999999999984</v>
      </c>
      <c r="U144" s="4">
        <f t="shared" si="34"/>
        <v>0.56000000000000016</v>
      </c>
      <c r="V144" s="11">
        <f t="shared" si="35"/>
        <v>0.56000000000000016</v>
      </c>
      <c r="W144" s="12">
        <f t="shared" si="36"/>
        <v>0.43999999999999984</v>
      </c>
      <c r="X144" s="12">
        <f t="shared" si="37"/>
        <v>0.56000000000000016</v>
      </c>
      <c r="AO144" s="13">
        <f t="shared" si="38"/>
        <v>6.1153348594493728E-2</v>
      </c>
      <c r="AP144" s="13">
        <f t="shared" si="39"/>
        <v>6.1153348594493728E-2</v>
      </c>
      <c r="AQ144" s="13">
        <f t="shared" si="40"/>
        <v>0.60804905960995947</v>
      </c>
      <c r="AR144" s="13">
        <f t="shared" si="41"/>
        <v>0.31360000000000016</v>
      </c>
      <c r="AS144" s="14">
        <f t="shared" si="42"/>
        <v>0.74833147735478833</v>
      </c>
    </row>
    <row r="145" spans="1:45" x14ac:dyDescent="0.35">
      <c r="A145" s="15">
        <v>14.3</v>
      </c>
      <c r="O145" s="4">
        <f t="shared" si="29"/>
        <v>0.53999999999999981</v>
      </c>
      <c r="P145" s="4">
        <f t="shared" si="30"/>
        <v>9.5237416505198846E-2</v>
      </c>
      <c r="R145" s="4">
        <f t="shared" si="31"/>
        <v>0.53999999999999981</v>
      </c>
      <c r="S145" s="4">
        <f t="shared" si="32"/>
        <v>9.5237416505198846E-2</v>
      </c>
      <c r="T145" s="4">
        <f t="shared" si="33"/>
        <v>0.46000000000000019</v>
      </c>
      <c r="U145" s="4">
        <f t="shared" si="34"/>
        <v>0.53999999999999981</v>
      </c>
      <c r="V145" s="11">
        <f t="shared" si="35"/>
        <v>0.53999999999999981</v>
      </c>
      <c r="W145" s="12">
        <f t="shared" si="36"/>
        <v>0.46000000000000019</v>
      </c>
      <c r="X145" s="12">
        <f t="shared" si="37"/>
        <v>0.53999999999999981</v>
      </c>
      <c r="AO145" s="13">
        <f t="shared" si="38"/>
        <v>5.1428204912807363E-2</v>
      </c>
      <c r="AP145" s="13">
        <f t="shared" si="39"/>
        <v>5.1428204912807363E-2</v>
      </c>
      <c r="AQ145" s="13">
        <f t="shared" si="40"/>
        <v>0.58380921159239119</v>
      </c>
      <c r="AR145" s="13">
        <f t="shared" si="41"/>
        <v>0.2915999999999998</v>
      </c>
      <c r="AS145" s="14">
        <f t="shared" si="42"/>
        <v>0.73484692283495334</v>
      </c>
    </row>
    <row r="146" spans="1:45" x14ac:dyDescent="0.35">
      <c r="A146" s="15">
        <v>14.4</v>
      </c>
      <c r="O146" s="4">
        <f t="shared" si="29"/>
        <v>0.51999999999999991</v>
      </c>
      <c r="P146" s="4">
        <f t="shared" si="30"/>
        <v>8.3108913166121193E-2</v>
      </c>
      <c r="R146" s="4">
        <f t="shared" si="31"/>
        <v>0.51999999999999991</v>
      </c>
      <c r="S146" s="4">
        <f t="shared" si="32"/>
        <v>8.3108913166121193E-2</v>
      </c>
      <c r="T146" s="4">
        <f t="shared" si="33"/>
        <v>0.48000000000000009</v>
      </c>
      <c r="U146" s="4">
        <f t="shared" si="34"/>
        <v>0.51999999999999991</v>
      </c>
      <c r="V146" s="11">
        <f t="shared" si="35"/>
        <v>0.51999999999999991</v>
      </c>
      <c r="W146" s="12">
        <f t="shared" si="36"/>
        <v>0.48000000000000009</v>
      </c>
      <c r="X146" s="12">
        <f t="shared" si="37"/>
        <v>0.51999999999999991</v>
      </c>
      <c r="AO146" s="13">
        <f t="shared" si="38"/>
        <v>4.3216634846383009E-2</v>
      </c>
      <c r="AP146" s="13">
        <f t="shared" si="39"/>
        <v>4.3216634846383009E-2</v>
      </c>
      <c r="AQ146" s="13">
        <f t="shared" si="40"/>
        <v>0.55989227831973809</v>
      </c>
      <c r="AR146" s="13">
        <f t="shared" si="41"/>
        <v>0.27039999999999992</v>
      </c>
      <c r="AS146" s="14">
        <f t="shared" si="42"/>
        <v>0.7211102550927978</v>
      </c>
    </row>
    <row r="147" spans="1:45" x14ac:dyDescent="0.35">
      <c r="A147" s="15">
        <v>14.5</v>
      </c>
      <c r="O147" s="4">
        <f t="shared" si="29"/>
        <v>0.5</v>
      </c>
      <c r="P147" s="4">
        <f t="shared" si="30"/>
        <v>7.2585875671336619E-2</v>
      </c>
      <c r="R147" s="4">
        <f t="shared" si="31"/>
        <v>0.5</v>
      </c>
      <c r="S147" s="4">
        <f t="shared" si="32"/>
        <v>7.2585875671336619E-2</v>
      </c>
      <c r="T147" s="4">
        <f t="shared" si="33"/>
        <v>0.5</v>
      </c>
      <c r="U147" s="4">
        <f t="shared" si="34"/>
        <v>0.5</v>
      </c>
      <c r="V147" s="11">
        <f t="shared" si="35"/>
        <v>0.5</v>
      </c>
      <c r="W147" s="12">
        <f t="shared" si="36"/>
        <v>0.5</v>
      </c>
      <c r="X147" s="12">
        <f t="shared" si="37"/>
        <v>0.5</v>
      </c>
      <c r="AO147" s="13">
        <f t="shared" si="38"/>
        <v>3.629293783566831E-2</v>
      </c>
      <c r="AP147" s="13">
        <f t="shared" si="39"/>
        <v>3.629293783566831E-2</v>
      </c>
      <c r="AQ147" s="13">
        <f t="shared" si="40"/>
        <v>0.53629293783566834</v>
      </c>
      <c r="AR147" s="13">
        <f t="shared" si="41"/>
        <v>0.25</v>
      </c>
      <c r="AS147" s="14">
        <f t="shared" si="42"/>
        <v>0.70710678118654757</v>
      </c>
    </row>
    <row r="148" spans="1:45" x14ac:dyDescent="0.35">
      <c r="A148" s="15">
        <v>14.6</v>
      </c>
      <c r="O148" s="4">
        <f t="shared" si="29"/>
        <v>0.48000000000000009</v>
      </c>
      <c r="P148" s="4">
        <f t="shared" si="30"/>
        <v>6.3460270662014331E-2</v>
      </c>
      <c r="R148" s="4">
        <f t="shared" si="31"/>
        <v>0.48000000000000009</v>
      </c>
      <c r="S148" s="4">
        <f t="shared" si="32"/>
        <v>6.3460270662014331E-2</v>
      </c>
      <c r="T148" s="4">
        <f t="shared" si="33"/>
        <v>0.51999999999999991</v>
      </c>
      <c r="U148" s="4">
        <f t="shared" si="34"/>
        <v>0.48000000000000009</v>
      </c>
      <c r="V148" s="11">
        <f t="shared" si="35"/>
        <v>0.48000000000000009</v>
      </c>
      <c r="W148" s="12">
        <f t="shared" si="36"/>
        <v>0.48000000000000009</v>
      </c>
      <c r="X148" s="12">
        <f t="shared" si="37"/>
        <v>0.51999999999999991</v>
      </c>
      <c r="AO148" s="13">
        <f t="shared" si="38"/>
        <v>3.0460929917766884E-2</v>
      </c>
      <c r="AP148" s="13">
        <f t="shared" si="39"/>
        <v>3.0460929917766884E-2</v>
      </c>
      <c r="AQ148" s="13">
        <f t="shared" si="40"/>
        <v>0.51299934074424758</v>
      </c>
      <c r="AR148" s="13">
        <f t="shared" si="41"/>
        <v>0.23040000000000008</v>
      </c>
      <c r="AS148" s="14">
        <f t="shared" si="42"/>
        <v>0.69282032302755103</v>
      </c>
    </row>
    <row r="149" spans="1:45" x14ac:dyDescent="0.35">
      <c r="A149" s="15">
        <v>14.7</v>
      </c>
      <c r="O149" s="4">
        <f t="shared" si="29"/>
        <v>0.46000000000000013</v>
      </c>
      <c r="P149" s="4">
        <f t="shared" si="30"/>
        <v>5.5547099935786999E-2</v>
      </c>
      <c r="R149" s="4">
        <f t="shared" si="31"/>
        <v>0.46000000000000013</v>
      </c>
      <c r="S149" s="4">
        <f t="shared" si="32"/>
        <v>5.5547099935786999E-2</v>
      </c>
      <c r="T149" s="4">
        <f t="shared" si="33"/>
        <v>0.53999999999999981</v>
      </c>
      <c r="U149" s="4">
        <f t="shared" si="34"/>
        <v>0.46000000000000013</v>
      </c>
      <c r="V149" s="11">
        <f t="shared" si="35"/>
        <v>0.46000000000000013</v>
      </c>
      <c r="W149" s="12">
        <f t="shared" si="36"/>
        <v>0.46000000000000013</v>
      </c>
      <c r="X149" s="12">
        <f t="shared" si="37"/>
        <v>0.53999999999999981</v>
      </c>
      <c r="AO149" s="13">
        <f t="shared" si="38"/>
        <v>2.5551665970462028E-2</v>
      </c>
      <c r="AP149" s="13">
        <f t="shared" si="39"/>
        <v>2.5551665970462028E-2</v>
      </c>
      <c r="AQ149" s="13">
        <f t="shared" si="40"/>
        <v>0.48999543396532513</v>
      </c>
      <c r="AR149" s="13">
        <f t="shared" si="41"/>
        <v>0.21160000000000012</v>
      </c>
      <c r="AS149" s="14">
        <f t="shared" si="42"/>
        <v>0.67823299831252692</v>
      </c>
    </row>
    <row r="150" spans="1:45" x14ac:dyDescent="0.35">
      <c r="A150" s="15">
        <v>14.8</v>
      </c>
      <c r="O150" s="4">
        <f t="shared" si="29"/>
        <v>0.43999999999999984</v>
      </c>
      <c r="P150" s="4">
        <f t="shared" si="30"/>
        <v>4.8683416619404868E-2</v>
      </c>
      <c r="R150" s="4">
        <f t="shared" si="31"/>
        <v>0.43999999999999984</v>
      </c>
      <c r="S150" s="4">
        <f t="shared" si="32"/>
        <v>4.8683416619404868E-2</v>
      </c>
      <c r="T150" s="4">
        <f t="shared" si="33"/>
        <v>0.56000000000000016</v>
      </c>
      <c r="U150" s="4">
        <f t="shared" si="34"/>
        <v>0.43999999999999984</v>
      </c>
      <c r="V150" s="11">
        <f t="shared" si="35"/>
        <v>0.43999999999999984</v>
      </c>
      <c r="W150" s="12">
        <f t="shared" si="36"/>
        <v>0.43999999999999984</v>
      </c>
      <c r="X150" s="12">
        <f t="shared" si="37"/>
        <v>0.56000000000000016</v>
      </c>
      <c r="AO150" s="13">
        <f t="shared" si="38"/>
        <v>2.1420703312538134E-2</v>
      </c>
      <c r="AP150" s="13">
        <f t="shared" si="39"/>
        <v>2.1420703312538134E-2</v>
      </c>
      <c r="AQ150" s="13">
        <f t="shared" si="40"/>
        <v>0.46726271330686658</v>
      </c>
      <c r="AR150" s="13">
        <f t="shared" si="41"/>
        <v>0.19359999999999986</v>
      </c>
      <c r="AS150" s="14">
        <f t="shared" si="42"/>
        <v>0.66332495807107983</v>
      </c>
    </row>
    <row r="151" spans="1:45" x14ac:dyDescent="0.35">
      <c r="A151" s="15">
        <v>14.9</v>
      </c>
      <c r="O151" s="4">
        <f t="shared" si="29"/>
        <v>0.41999999999999993</v>
      </c>
      <c r="P151" s="4">
        <f t="shared" si="30"/>
        <v>4.2726740685403476E-2</v>
      </c>
      <c r="R151" s="4">
        <f t="shared" si="31"/>
        <v>0.41999999999999993</v>
      </c>
      <c r="S151" s="4">
        <f t="shared" si="32"/>
        <v>4.2726740685403476E-2</v>
      </c>
      <c r="T151" s="4">
        <f t="shared" si="33"/>
        <v>0.58000000000000007</v>
      </c>
      <c r="U151" s="4">
        <f t="shared" si="34"/>
        <v>0.41999999999999993</v>
      </c>
      <c r="V151" s="11">
        <f t="shared" si="35"/>
        <v>0.41999999999999993</v>
      </c>
      <c r="W151" s="12">
        <f t="shared" si="36"/>
        <v>0.41999999999999993</v>
      </c>
      <c r="X151" s="12">
        <f t="shared" si="37"/>
        <v>0.58000000000000007</v>
      </c>
      <c r="AO151" s="13">
        <f t="shared" si="38"/>
        <v>1.7945231087869457E-2</v>
      </c>
      <c r="AP151" s="13">
        <f t="shared" si="39"/>
        <v>1.7945231087869457E-2</v>
      </c>
      <c r="AQ151" s="13">
        <f t="shared" si="40"/>
        <v>0.44478150959753399</v>
      </c>
      <c r="AR151" s="13">
        <f t="shared" si="41"/>
        <v>0.17639999999999995</v>
      </c>
      <c r="AS151" s="14">
        <f t="shared" si="42"/>
        <v>0.64807406984078597</v>
      </c>
    </row>
    <row r="152" spans="1:45" x14ac:dyDescent="0.35">
      <c r="A152" s="15">
        <v>15</v>
      </c>
      <c r="O152" s="4">
        <f t="shared" si="29"/>
        <v>0.4</v>
      </c>
      <c r="P152" s="4">
        <f t="shared" si="30"/>
        <v>3.7553175883819859E-2</v>
      </c>
      <c r="R152" s="4">
        <f t="shared" si="31"/>
        <v>0.4</v>
      </c>
      <c r="S152" s="4">
        <f t="shared" si="32"/>
        <v>3.7553175883819859E-2</v>
      </c>
      <c r="T152" s="4">
        <f t="shared" si="33"/>
        <v>0.6</v>
      </c>
      <c r="U152" s="4">
        <f t="shared" si="34"/>
        <v>0.4</v>
      </c>
      <c r="V152" s="11">
        <f t="shared" si="35"/>
        <v>0.4</v>
      </c>
      <c r="W152" s="12">
        <f t="shared" si="36"/>
        <v>0.4</v>
      </c>
      <c r="X152" s="12">
        <f t="shared" si="37"/>
        <v>0.6</v>
      </c>
      <c r="AO152" s="13">
        <f t="shared" si="38"/>
        <v>1.5021270353527945E-2</v>
      </c>
      <c r="AP152" s="13">
        <f t="shared" si="39"/>
        <v>1.5021270353527945E-2</v>
      </c>
      <c r="AQ152" s="13">
        <f t="shared" si="40"/>
        <v>0.42253190553029191</v>
      </c>
      <c r="AR152" s="13">
        <f t="shared" si="41"/>
        <v>0.16000000000000003</v>
      </c>
      <c r="AS152" s="14">
        <f t="shared" si="42"/>
        <v>0.63245553203367588</v>
      </c>
    </row>
    <row r="153" spans="1:45" x14ac:dyDescent="0.35">
      <c r="A153" s="15">
        <v>15.1</v>
      </c>
      <c r="O153" s="4">
        <f t="shared" si="29"/>
        <v>0.38000000000000006</v>
      </c>
      <c r="P153" s="4">
        <f t="shared" si="30"/>
        <v>3.3055431355195473E-2</v>
      </c>
      <c r="R153" s="4">
        <f t="shared" si="31"/>
        <v>0.38000000000000006</v>
      </c>
      <c r="S153" s="4">
        <f t="shared" si="32"/>
        <v>3.3055431355195473E-2</v>
      </c>
      <c r="T153" s="4">
        <f t="shared" si="33"/>
        <v>0.61999999999999988</v>
      </c>
      <c r="U153" s="4">
        <f t="shared" si="34"/>
        <v>0.38000000000000006</v>
      </c>
      <c r="V153" s="11">
        <f t="shared" si="35"/>
        <v>0.38000000000000006</v>
      </c>
      <c r="W153" s="12">
        <f t="shared" si="36"/>
        <v>0.38000000000000006</v>
      </c>
      <c r="X153" s="12">
        <f t="shared" si="37"/>
        <v>0.61999999999999988</v>
      </c>
      <c r="AO153" s="13">
        <f t="shared" si="38"/>
        <v>1.2561063914974281E-2</v>
      </c>
      <c r="AP153" s="13">
        <f t="shared" si="39"/>
        <v>1.2561063914974281E-2</v>
      </c>
      <c r="AQ153" s="13">
        <f t="shared" si="40"/>
        <v>0.40049436744022121</v>
      </c>
      <c r="AR153" s="13">
        <f t="shared" si="41"/>
        <v>0.14440000000000006</v>
      </c>
      <c r="AS153" s="14">
        <f t="shared" si="42"/>
        <v>0.61644140029689765</v>
      </c>
    </row>
    <row r="154" spans="1:45" x14ac:dyDescent="0.35">
      <c r="A154" s="15">
        <v>15.2</v>
      </c>
      <c r="O154" s="4">
        <f t="shared" si="29"/>
        <v>0.36000000000000015</v>
      </c>
      <c r="P154" s="4">
        <f t="shared" si="30"/>
        <v>2.9140877833621997E-2</v>
      </c>
      <c r="R154" s="4">
        <f t="shared" si="31"/>
        <v>0.36000000000000015</v>
      </c>
      <c r="S154" s="4">
        <f t="shared" si="32"/>
        <v>2.9140877833621997E-2</v>
      </c>
      <c r="T154" s="4">
        <f t="shared" si="33"/>
        <v>0.6399999999999999</v>
      </c>
      <c r="U154" s="4">
        <f t="shared" si="34"/>
        <v>0.36000000000000015</v>
      </c>
      <c r="V154" s="11">
        <f t="shared" si="35"/>
        <v>0.36000000000000015</v>
      </c>
      <c r="W154" s="12">
        <f t="shared" si="36"/>
        <v>0.36000000000000015</v>
      </c>
      <c r="X154" s="12">
        <f t="shared" si="37"/>
        <v>0.6399999999999999</v>
      </c>
      <c r="AO154" s="13">
        <f t="shared" si="38"/>
        <v>1.0490716020103923E-2</v>
      </c>
      <c r="AP154" s="13">
        <f t="shared" si="39"/>
        <v>1.0490716020103923E-2</v>
      </c>
      <c r="AQ154" s="13">
        <f t="shared" si="40"/>
        <v>0.37865016181351824</v>
      </c>
      <c r="AR154" s="13">
        <f t="shared" si="41"/>
        <v>0.1296000000000001</v>
      </c>
      <c r="AS154" s="14">
        <f t="shared" si="42"/>
        <v>0.60000000000000009</v>
      </c>
    </row>
    <row r="155" spans="1:45" x14ac:dyDescent="0.35">
      <c r="A155" s="15">
        <v>15.3</v>
      </c>
      <c r="O155" s="4">
        <f t="shared" si="29"/>
        <v>0.33999999999999986</v>
      </c>
      <c r="P155" s="4">
        <f t="shared" si="30"/>
        <v>2.5729715933966599E-2</v>
      </c>
      <c r="R155" s="4">
        <f t="shared" si="31"/>
        <v>0.33999999999999986</v>
      </c>
      <c r="S155" s="4">
        <f t="shared" si="32"/>
        <v>2.5729715933966599E-2</v>
      </c>
      <c r="T155" s="4">
        <f t="shared" si="33"/>
        <v>0.66000000000000014</v>
      </c>
      <c r="U155" s="4">
        <f t="shared" si="34"/>
        <v>0.33999999999999986</v>
      </c>
      <c r="V155" s="11">
        <f t="shared" si="35"/>
        <v>0.33999999999999986</v>
      </c>
      <c r="W155" s="12">
        <f t="shared" si="36"/>
        <v>0.33999999999999986</v>
      </c>
      <c r="X155" s="12">
        <f t="shared" si="37"/>
        <v>0.66000000000000014</v>
      </c>
      <c r="AO155" s="13">
        <f t="shared" si="38"/>
        <v>8.7481034175486399E-3</v>
      </c>
      <c r="AP155" s="13">
        <f t="shared" si="39"/>
        <v>8.7481034175486399E-3</v>
      </c>
      <c r="AQ155" s="13">
        <f t="shared" si="40"/>
        <v>0.35698161251641786</v>
      </c>
      <c r="AR155" s="13">
        <f t="shared" si="41"/>
        <v>0.1155999999999999</v>
      </c>
      <c r="AS155" s="14">
        <f t="shared" si="42"/>
        <v>0.58309518948452987</v>
      </c>
    </row>
    <row r="156" spans="1:45" x14ac:dyDescent="0.35">
      <c r="A156" s="15">
        <v>15.4</v>
      </c>
      <c r="O156" s="4">
        <f t="shared" si="29"/>
        <v>0.31999999999999995</v>
      </c>
      <c r="P156" s="4">
        <f t="shared" si="30"/>
        <v>2.2753297866633299E-2</v>
      </c>
      <c r="R156" s="4">
        <f t="shared" si="31"/>
        <v>0.31999999999999995</v>
      </c>
      <c r="S156" s="4">
        <f t="shared" si="32"/>
        <v>2.2753297866633299E-2</v>
      </c>
      <c r="T156" s="4">
        <f t="shared" si="33"/>
        <v>0.68</v>
      </c>
      <c r="U156" s="4">
        <f t="shared" si="34"/>
        <v>0.31999999999999995</v>
      </c>
      <c r="V156" s="11">
        <f t="shared" si="35"/>
        <v>0.31999999999999995</v>
      </c>
      <c r="W156" s="12">
        <f t="shared" si="36"/>
        <v>0.31999999999999995</v>
      </c>
      <c r="X156" s="12">
        <f t="shared" si="37"/>
        <v>0.68</v>
      </c>
      <c r="AO156" s="13">
        <f t="shared" si="38"/>
        <v>7.2810553173226541E-3</v>
      </c>
      <c r="AP156" s="13">
        <f t="shared" si="39"/>
        <v>7.2810553173226541E-3</v>
      </c>
      <c r="AQ156" s="13">
        <f t="shared" si="40"/>
        <v>0.33547224254931057</v>
      </c>
      <c r="AR156" s="13">
        <f t="shared" si="41"/>
        <v>0.10239999999999996</v>
      </c>
      <c r="AS156" s="14">
        <f t="shared" si="42"/>
        <v>0.56568542494923801</v>
      </c>
    </row>
    <row r="157" spans="1:45" x14ac:dyDescent="0.35">
      <c r="A157" s="15">
        <v>15.5</v>
      </c>
      <c r="O157" s="4">
        <f t="shared" si="29"/>
        <v>0.3</v>
      </c>
      <c r="P157" s="4">
        <f t="shared" si="30"/>
        <v>2.0152619878265499E-2</v>
      </c>
      <c r="R157" s="4">
        <f t="shared" si="31"/>
        <v>0.3</v>
      </c>
      <c r="S157" s="4">
        <f t="shared" si="32"/>
        <v>2.0152619878265499E-2</v>
      </c>
      <c r="T157" s="4">
        <f t="shared" si="33"/>
        <v>0.7</v>
      </c>
      <c r="U157" s="4">
        <f t="shared" si="34"/>
        <v>0.3</v>
      </c>
      <c r="V157" s="11">
        <f t="shared" si="35"/>
        <v>0.3</v>
      </c>
      <c r="W157" s="12">
        <f t="shared" si="36"/>
        <v>0.3</v>
      </c>
      <c r="X157" s="12">
        <f t="shared" si="37"/>
        <v>0.7</v>
      </c>
      <c r="AO157" s="13">
        <f t="shared" si="38"/>
        <v>6.0457859634796491E-3</v>
      </c>
      <c r="AP157" s="13">
        <f t="shared" si="39"/>
        <v>6.0457859634796491E-3</v>
      </c>
      <c r="AQ157" s="13">
        <f t="shared" si="40"/>
        <v>0.31410683391478583</v>
      </c>
      <c r="AR157" s="13">
        <f t="shared" si="41"/>
        <v>0.09</v>
      </c>
      <c r="AS157" s="14">
        <f t="shared" si="42"/>
        <v>0.54772255750516607</v>
      </c>
    </row>
    <row r="158" spans="1:45" x14ac:dyDescent="0.35">
      <c r="A158" s="15">
        <v>15.6</v>
      </c>
      <c r="O158" s="4">
        <f t="shared" si="29"/>
        <v>0.28000000000000008</v>
      </c>
      <c r="P158" s="4">
        <f t="shared" si="30"/>
        <v>1.7876987382551952E-2</v>
      </c>
      <c r="R158" s="4">
        <f t="shared" si="31"/>
        <v>0.28000000000000008</v>
      </c>
      <c r="S158" s="4">
        <f t="shared" si="32"/>
        <v>1.7876987382551952E-2</v>
      </c>
      <c r="T158" s="4">
        <f t="shared" si="33"/>
        <v>0.72</v>
      </c>
      <c r="U158" s="4">
        <f t="shared" si="34"/>
        <v>0.28000000000000008</v>
      </c>
      <c r="V158" s="11">
        <f t="shared" si="35"/>
        <v>0.28000000000000008</v>
      </c>
      <c r="W158" s="12">
        <f t="shared" si="36"/>
        <v>0.28000000000000008</v>
      </c>
      <c r="X158" s="12">
        <f t="shared" si="37"/>
        <v>0.72</v>
      </c>
      <c r="AO158" s="13">
        <f t="shared" si="38"/>
        <v>5.005556467114548E-3</v>
      </c>
      <c r="AP158" s="13">
        <f t="shared" si="39"/>
        <v>5.005556467114548E-3</v>
      </c>
      <c r="AQ158" s="13">
        <f t="shared" si="40"/>
        <v>0.29287143091543749</v>
      </c>
      <c r="AR158" s="13">
        <f t="shared" si="41"/>
        <v>7.8400000000000039E-2</v>
      </c>
      <c r="AS158" s="14">
        <f t="shared" si="42"/>
        <v>0.52915026221291817</v>
      </c>
    </row>
    <row r="159" spans="1:45" x14ac:dyDescent="0.35">
      <c r="A159" s="15">
        <v>15.7</v>
      </c>
      <c r="O159" s="4">
        <f t="shared" si="29"/>
        <v>0.26000000000000012</v>
      </c>
      <c r="P159" s="4">
        <f t="shared" si="30"/>
        <v>1.5882845496498623E-2</v>
      </c>
      <c r="R159" s="4">
        <f t="shared" si="31"/>
        <v>0.26000000000000012</v>
      </c>
      <c r="S159" s="4">
        <f t="shared" si="32"/>
        <v>1.5882845496498623E-2</v>
      </c>
      <c r="T159" s="4">
        <f t="shared" si="33"/>
        <v>0.73999999999999988</v>
      </c>
      <c r="U159" s="4">
        <f t="shared" si="34"/>
        <v>0.26000000000000012</v>
      </c>
      <c r="V159" s="11">
        <f t="shared" si="35"/>
        <v>0.26000000000000012</v>
      </c>
      <c r="W159" s="12">
        <f t="shared" si="36"/>
        <v>0.26000000000000012</v>
      </c>
      <c r="X159" s="12">
        <f t="shared" si="37"/>
        <v>0.73999999999999988</v>
      </c>
      <c r="AO159" s="13">
        <f t="shared" si="38"/>
        <v>4.1295398290896439E-3</v>
      </c>
      <c r="AP159" s="13">
        <f t="shared" si="39"/>
        <v>4.1295398290896439E-3</v>
      </c>
      <c r="AQ159" s="13">
        <f t="shared" si="40"/>
        <v>0.27175330566740907</v>
      </c>
      <c r="AR159" s="13">
        <f t="shared" si="41"/>
        <v>6.7600000000000063E-2</v>
      </c>
      <c r="AS159" s="14">
        <f t="shared" si="42"/>
        <v>0.50990195135927863</v>
      </c>
    </row>
    <row r="160" spans="1:45" x14ac:dyDescent="0.35">
      <c r="A160" s="15">
        <v>15.8</v>
      </c>
      <c r="O160" s="4">
        <f t="shared" si="29"/>
        <v>0.23999999999999985</v>
      </c>
      <c r="P160" s="4">
        <f t="shared" si="30"/>
        <v>1.413276258179183E-2</v>
      </c>
      <c r="R160" s="4">
        <f t="shared" si="31"/>
        <v>0.23999999999999985</v>
      </c>
      <c r="S160" s="4">
        <f t="shared" si="32"/>
        <v>1.413276258179183E-2</v>
      </c>
      <c r="T160" s="4">
        <f t="shared" si="33"/>
        <v>0.76000000000000012</v>
      </c>
      <c r="U160" s="4">
        <f t="shared" si="34"/>
        <v>0.23999999999999985</v>
      </c>
      <c r="V160" s="11">
        <f t="shared" si="35"/>
        <v>0.23999999999999985</v>
      </c>
      <c r="W160" s="12">
        <f t="shared" si="36"/>
        <v>0.23999999999999985</v>
      </c>
      <c r="X160" s="12">
        <f t="shared" si="37"/>
        <v>0.76000000000000012</v>
      </c>
      <c r="AO160" s="13">
        <f t="shared" si="38"/>
        <v>3.3918630196300373E-3</v>
      </c>
      <c r="AP160" s="13">
        <f t="shared" si="39"/>
        <v>3.3918630196300373E-3</v>
      </c>
      <c r="AQ160" s="13">
        <f t="shared" si="40"/>
        <v>0.25074089956216167</v>
      </c>
      <c r="AR160" s="13">
        <f t="shared" si="41"/>
        <v>5.7599999999999929E-2</v>
      </c>
      <c r="AS160" s="14">
        <f t="shared" si="42"/>
        <v>0.48989794855663549</v>
      </c>
    </row>
    <row r="161" spans="1:45" x14ac:dyDescent="0.35">
      <c r="A161" s="15">
        <v>15.9</v>
      </c>
      <c r="O161" s="4">
        <f t="shared" si="29"/>
        <v>0.21999999999999992</v>
      </c>
      <c r="P161" s="4">
        <f t="shared" si="30"/>
        <v>1.2594551999530714E-2</v>
      </c>
      <c r="R161" s="4">
        <f t="shared" si="31"/>
        <v>0.21999999999999992</v>
      </c>
      <c r="S161" s="4">
        <f t="shared" si="32"/>
        <v>1.2594551999530714E-2</v>
      </c>
      <c r="T161" s="4">
        <f t="shared" si="33"/>
        <v>0.78</v>
      </c>
      <c r="U161" s="4">
        <f t="shared" si="34"/>
        <v>0.21999999999999992</v>
      </c>
      <c r="V161" s="11">
        <f t="shared" si="35"/>
        <v>0.21999999999999992</v>
      </c>
      <c r="W161" s="12">
        <f t="shared" si="36"/>
        <v>0.21999999999999992</v>
      </c>
      <c r="X161" s="12">
        <f t="shared" si="37"/>
        <v>0.78</v>
      </c>
      <c r="AO161" s="13">
        <f t="shared" si="38"/>
        <v>2.770801439896756E-3</v>
      </c>
      <c r="AP161" s="13">
        <f t="shared" si="39"/>
        <v>2.770801439896756E-3</v>
      </c>
      <c r="AQ161" s="13">
        <f t="shared" si="40"/>
        <v>0.22982375055963389</v>
      </c>
      <c r="AR161" s="13">
        <f t="shared" si="41"/>
        <v>4.8399999999999964E-2</v>
      </c>
      <c r="AS161" s="14">
        <f t="shared" si="42"/>
        <v>0.46904157598234286</v>
      </c>
    </row>
    <row r="162" spans="1:45" x14ac:dyDescent="0.35">
      <c r="A162" s="15">
        <v>16</v>
      </c>
      <c r="O162" s="4">
        <f t="shared" si="29"/>
        <v>0.2</v>
      </c>
      <c r="P162" s="4">
        <f t="shared" si="30"/>
        <v>1.1240516628798644E-2</v>
      </c>
      <c r="R162" s="4">
        <f t="shared" si="31"/>
        <v>0.2</v>
      </c>
      <c r="S162" s="4">
        <f t="shared" si="32"/>
        <v>1.1240516628798644E-2</v>
      </c>
      <c r="T162" s="4">
        <f t="shared" si="33"/>
        <v>0.8</v>
      </c>
      <c r="U162" s="4">
        <f t="shared" si="34"/>
        <v>0.2</v>
      </c>
      <c r="V162" s="11">
        <f t="shared" si="35"/>
        <v>0.2</v>
      </c>
      <c r="W162" s="12">
        <f t="shared" si="36"/>
        <v>0.2</v>
      </c>
      <c r="X162" s="12">
        <f t="shared" si="37"/>
        <v>0.8</v>
      </c>
      <c r="AO162" s="13">
        <f t="shared" si="38"/>
        <v>2.2481033257597291E-3</v>
      </c>
      <c r="AP162" s="13">
        <f t="shared" si="39"/>
        <v>2.2481033257597291E-3</v>
      </c>
      <c r="AQ162" s="13">
        <f t="shared" si="40"/>
        <v>0.20899241330303894</v>
      </c>
      <c r="AR162" s="13">
        <f t="shared" si="41"/>
        <v>4.0000000000000008E-2</v>
      </c>
      <c r="AS162" s="14">
        <f t="shared" si="42"/>
        <v>0.44721359549995793</v>
      </c>
    </row>
    <row r="163" spans="1:45" x14ac:dyDescent="0.35">
      <c r="A163" s="15">
        <v>16.100000000000001</v>
      </c>
      <c r="O163" s="4">
        <f t="shared" si="29"/>
        <v>0.17999999999999972</v>
      </c>
      <c r="P163" s="4">
        <f t="shared" si="30"/>
        <v>1.0046801094269931E-2</v>
      </c>
      <c r="R163" s="4">
        <f t="shared" si="31"/>
        <v>0.17999999999999972</v>
      </c>
      <c r="S163" s="4">
        <f t="shared" si="32"/>
        <v>1.0046801094269931E-2</v>
      </c>
      <c r="T163" s="4">
        <f t="shared" si="33"/>
        <v>0.82000000000000028</v>
      </c>
      <c r="U163" s="4">
        <f t="shared" si="34"/>
        <v>0.17999999999999972</v>
      </c>
      <c r="V163" s="11">
        <f t="shared" si="35"/>
        <v>0.17999999999999972</v>
      </c>
      <c r="W163" s="12">
        <f t="shared" si="36"/>
        <v>0.17999999999999972</v>
      </c>
      <c r="X163" s="12">
        <f t="shared" si="37"/>
        <v>0.82000000000000028</v>
      </c>
      <c r="AO163" s="13">
        <f t="shared" si="38"/>
        <v>1.8084241969685848E-3</v>
      </c>
      <c r="AP163" s="13">
        <f t="shared" si="39"/>
        <v>1.8084241969685848E-3</v>
      </c>
      <c r="AQ163" s="13">
        <f t="shared" si="40"/>
        <v>0.18823837689730105</v>
      </c>
      <c r="AR163" s="13">
        <f t="shared" si="41"/>
        <v>3.2399999999999901E-2</v>
      </c>
      <c r="AS163" s="14">
        <f t="shared" si="42"/>
        <v>0.42426406871192818</v>
      </c>
    </row>
    <row r="164" spans="1:45" x14ac:dyDescent="0.35">
      <c r="A164" s="15">
        <v>16.2</v>
      </c>
      <c r="O164" s="4">
        <f t="shared" si="29"/>
        <v>0.16000000000000014</v>
      </c>
      <c r="P164" s="4">
        <f t="shared" si="30"/>
        <v>8.992837637916468E-3</v>
      </c>
      <c r="R164" s="4">
        <f t="shared" si="31"/>
        <v>0.16000000000000014</v>
      </c>
      <c r="S164" s="4">
        <f t="shared" si="32"/>
        <v>8.992837637916468E-3</v>
      </c>
      <c r="T164" s="4">
        <f t="shared" si="33"/>
        <v>0.83999999999999986</v>
      </c>
      <c r="U164" s="4">
        <f t="shared" si="34"/>
        <v>0.16000000000000014</v>
      </c>
      <c r="V164" s="11">
        <f t="shared" si="35"/>
        <v>0.16000000000000014</v>
      </c>
      <c r="W164" s="12">
        <f t="shared" si="36"/>
        <v>0.16000000000000014</v>
      </c>
      <c r="X164" s="12">
        <f t="shared" si="37"/>
        <v>0.83999999999999986</v>
      </c>
      <c r="AO164" s="13">
        <f t="shared" si="38"/>
        <v>1.4388540220666361E-3</v>
      </c>
      <c r="AP164" s="13">
        <f t="shared" si="39"/>
        <v>1.4388540220666361E-3</v>
      </c>
      <c r="AQ164" s="13">
        <f t="shared" si="40"/>
        <v>0.16755398361584997</v>
      </c>
      <c r="AR164" s="13">
        <f t="shared" si="41"/>
        <v>2.5600000000000046E-2</v>
      </c>
      <c r="AS164" s="14">
        <f t="shared" si="42"/>
        <v>0.40000000000000019</v>
      </c>
    </row>
    <row r="165" spans="1:45" x14ac:dyDescent="0.35">
      <c r="A165" s="15">
        <v>16.3</v>
      </c>
      <c r="O165" s="4">
        <f t="shared" si="29"/>
        <v>0.13999999999999985</v>
      </c>
      <c r="P165" s="4">
        <f t="shared" si="30"/>
        <v>8.0608728553292226E-3</v>
      </c>
      <c r="R165" s="4">
        <f t="shared" si="31"/>
        <v>0.13999999999999985</v>
      </c>
      <c r="S165" s="4">
        <f t="shared" si="32"/>
        <v>8.0608728553292226E-3</v>
      </c>
      <c r="T165" s="4">
        <f t="shared" si="33"/>
        <v>0.8600000000000001</v>
      </c>
      <c r="U165" s="4">
        <f t="shared" si="34"/>
        <v>0.13999999999999985</v>
      </c>
      <c r="V165" s="11">
        <f t="shared" si="35"/>
        <v>0.13999999999999985</v>
      </c>
      <c r="W165" s="12">
        <f t="shared" si="36"/>
        <v>0.13999999999999985</v>
      </c>
      <c r="X165" s="12">
        <f t="shared" si="37"/>
        <v>0.8600000000000001</v>
      </c>
      <c r="AO165" s="13">
        <f t="shared" si="38"/>
        <v>1.12852219974609E-3</v>
      </c>
      <c r="AP165" s="13">
        <f t="shared" si="39"/>
        <v>1.12852219974609E-3</v>
      </c>
      <c r="AQ165" s="13">
        <f t="shared" si="40"/>
        <v>0.14693235065558297</v>
      </c>
      <c r="AR165" s="13">
        <f t="shared" si="41"/>
        <v>1.9599999999999958E-2</v>
      </c>
      <c r="AS165" s="14">
        <f t="shared" si="42"/>
        <v>0.37416573867739394</v>
      </c>
    </row>
    <row r="166" spans="1:45" x14ac:dyDescent="0.35">
      <c r="A166" s="15">
        <v>16.399999999999999</v>
      </c>
      <c r="O166" s="4">
        <f t="shared" si="29"/>
        <v>0.12000000000000029</v>
      </c>
      <c r="P166" s="4">
        <f t="shared" si="30"/>
        <v>7.2355639078792878E-3</v>
      </c>
      <c r="R166" s="4">
        <f t="shared" si="31"/>
        <v>0.12000000000000029</v>
      </c>
      <c r="S166" s="4">
        <f t="shared" si="32"/>
        <v>7.2355639078792878E-3</v>
      </c>
      <c r="T166" s="4">
        <f t="shared" si="33"/>
        <v>0.87999999999999967</v>
      </c>
      <c r="U166" s="4">
        <f t="shared" si="34"/>
        <v>0.12000000000000029</v>
      </c>
      <c r="V166" s="11">
        <f t="shared" si="35"/>
        <v>0.12000000000000029</v>
      </c>
      <c r="W166" s="12">
        <f t="shared" si="36"/>
        <v>0.12000000000000029</v>
      </c>
      <c r="X166" s="12">
        <f t="shared" si="37"/>
        <v>0.87999999999999967</v>
      </c>
      <c r="AO166" s="13">
        <f t="shared" si="38"/>
        <v>8.6826766894551664E-4</v>
      </c>
      <c r="AP166" s="13">
        <f t="shared" si="39"/>
        <v>8.6826766894551664E-4</v>
      </c>
      <c r="AQ166" s="13">
        <f t="shared" si="40"/>
        <v>0.12636729623893406</v>
      </c>
      <c r="AR166" s="13">
        <f t="shared" si="41"/>
        <v>1.4400000000000069E-2</v>
      </c>
      <c r="AS166" s="14">
        <f t="shared" si="42"/>
        <v>0.34641016151377585</v>
      </c>
    </row>
    <row r="167" spans="1:45" x14ac:dyDescent="0.35">
      <c r="A167" s="15">
        <v>16.5</v>
      </c>
      <c r="O167" s="4">
        <f t="shared" si="29"/>
        <v>0.1</v>
      </c>
      <c r="P167" s="4">
        <f t="shared" si="30"/>
        <v>6.5036342017956725E-3</v>
      </c>
      <c r="R167" s="4">
        <f t="shared" si="31"/>
        <v>0.1</v>
      </c>
      <c r="S167" s="4">
        <f t="shared" si="32"/>
        <v>6.5036342017956725E-3</v>
      </c>
      <c r="T167" s="4">
        <f t="shared" si="33"/>
        <v>0.9</v>
      </c>
      <c r="U167" s="4">
        <f t="shared" si="34"/>
        <v>0.1</v>
      </c>
      <c r="V167" s="11">
        <f t="shared" si="35"/>
        <v>0.1</v>
      </c>
      <c r="W167" s="12">
        <f t="shared" si="36"/>
        <v>0.1</v>
      </c>
      <c r="X167" s="12">
        <f t="shared" si="37"/>
        <v>0.9</v>
      </c>
      <c r="AO167" s="13">
        <f t="shared" si="38"/>
        <v>6.5036342017956729E-4</v>
      </c>
      <c r="AP167" s="13">
        <f t="shared" si="39"/>
        <v>6.5036342017956729E-4</v>
      </c>
      <c r="AQ167" s="13">
        <f t="shared" si="40"/>
        <v>0.1058532707816161</v>
      </c>
      <c r="AR167" s="13">
        <f t="shared" si="41"/>
        <v>1.0000000000000002E-2</v>
      </c>
      <c r="AS167" s="14">
        <f t="shared" si="42"/>
        <v>0.31622776601683794</v>
      </c>
    </row>
    <row r="168" spans="1:45" x14ac:dyDescent="0.35">
      <c r="A168" s="15">
        <v>16.600000000000001</v>
      </c>
      <c r="O168" s="4">
        <f t="shared" si="29"/>
        <v>7.999999999999971E-2</v>
      </c>
      <c r="P168" s="4">
        <f t="shared" si="30"/>
        <v>5.8535798275806458E-3</v>
      </c>
      <c r="R168" s="4">
        <f t="shared" si="31"/>
        <v>7.999999999999971E-2</v>
      </c>
      <c r="S168" s="4">
        <f t="shared" si="32"/>
        <v>5.8535798275806458E-3</v>
      </c>
      <c r="T168" s="4">
        <f t="shared" si="33"/>
        <v>0.92000000000000026</v>
      </c>
      <c r="U168" s="4">
        <f t="shared" si="34"/>
        <v>7.999999999999971E-2</v>
      </c>
      <c r="V168" s="11">
        <f t="shared" si="35"/>
        <v>7.999999999999971E-2</v>
      </c>
      <c r="W168" s="12">
        <f t="shared" si="36"/>
        <v>7.999999999999971E-2</v>
      </c>
      <c r="X168" s="12">
        <f t="shared" si="37"/>
        <v>0.92000000000000026</v>
      </c>
      <c r="AO168" s="13">
        <f t="shared" si="38"/>
        <v>4.6828638620644995E-4</v>
      </c>
      <c r="AP168" s="13">
        <f t="shared" si="39"/>
        <v>4.6828638620644995E-4</v>
      </c>
      <c r="AQ168" s="13">
        <f t="shared" si="40"/>
        <v>8.5385293441373897E-2</v>
      </c>
      <c r="AR168" s="13">
        <f t="shared" si="41"/>
        <v>6.3999999999999535E-3</v>
      </c>
      <c r="AS168" s="14">
        <f t="shared" si="42"/>
        <v>0.28284271247461851</v>
      </c>
    </row>
    <row r="169" spans="1:45" x14ac:dyDescent="0.35">
      <c r="A169" s="15">
        <v>16.7</v>
      </c>
      <c r="O169" s="4">
        <f t="shared" si="29"/>
        <v>6.0000000000000143E-2</v>
      </c>
      <c r="P169" s="4">
        <f t="shared" si="30"/>
        <v>5.2754192435996864E-3</v>
      </c>
      <c r="R169" s="4">
        <f t="shared" si="31"/>
        <v>6.0000000000000143E-2</v>
      </c>
      <c r="S169" s="4">
        <f t="shared" si="32"/>
        <v>5.2754192435996864E-3</v>
      </c>
      <c r="T169" s="4">
        <f t="shared" si="33"/>
        <v>0.93999999999999984</v>
      </c>
      <c r="U169" s="4">
        <f t="shared" si="34"/>
        <v>6.0000000000000143E-2</v>
      </c>
      <c r="V169" s="11">
        <f t="shared" si="35"/>
        <v>6.0000000000000143E-2</v>
      </c>
      <c r="W169" s="12">
        <f t="shared" si="36"/>
        <v>6.0000000000000143E-2</v>
      </c>
      <c r="X169" s="12">
        <f t="shared" si="37"/>
        <v>0.93999999999999984</v>
      </c>
      <c r="AO169" s="13">
        <f t="shared" si="38"/>
        <v>3.1652515461598192E-4</v>
      </c>
      <c r="AP169" s="13">
        <f t="shared" si="39"/>
        <v>3.1652515461598192E-4</v>
      </c>
      <c r="AQ169" s="13">
        <f t="shared" si="40"/>
        <v>6.4958894088983851E-2</v>
      </c>
      <c r="AR169" s="13">
        <f t="shared" si="41"/>
        <v>3.6000000000000172E-3</v>
      </c>
      <c r="AS169" s="14">
        <f t="shared" si="42"/>
        <v>0.2449489742783181</v>
      </c>
    </row>
    <row r="170" spans="1:45" x14ac:dyDescent="0.35">
      <c r="A170" s="15">
        <v>16.8</v>
      </c>
      <c r="O170" s="4">
        <f t="shared" ref="O170:O202" si="43">IF(AND((A170&gt;=$D$4),(A170&lt;=$D$5)),1,IF(AND((A170&gt;$D$3),(A170&lt;$D$4)),((A170-$D$3)/($D$4-$D$3)),IF(AND((A170&gt;$D$5),(A170&lt;$D$6)),((A170-$D$6)/($D$5-$D$6)),0)))</f>
        <v>3.9999999999999855E-2</v>
      </c>
      <c r="P170" s="4">
        <f t="shared" si="30"/>
        <v>4.7604797522440654E-3</v>
      </c>
      <c r="R170" s="4">
        <f t="shared" si="31"/>
        <v>3.9999999999999855E-2</v>
      </c>
      <c r="S170" s="4">
        <f t="shared" si="32"/>
        <v>4.7604797522440654E-3</v>
      </c>
      <c r="T170" s="4">
        <f t="shared" si="33"/>
        <v>0.96000000000000019</v>
      </c>
      <c r="U170" s="4">
        <f t="shared" si="34"/>
        <v>3.9999999999999855E-2</v>
      </c>
      <c r="V170" s="11">
        <f t="shared" si="35"/>
        <v>3.9999999999999855E-2</v>
      </c>
      <c r="W170" s="12">
        <f t="shared" si="36"/>
        <v>3.9999999999999855E-2</v>
      </c>
      <c r="X170" s="12">
        <f t="shared" si="37"/>
        <v>0.96000000000000019</v>
      </c>
      <c r="AO170" s="13">
        <f t="shared" si="38"/>
        <v>1.9041919008976193E-4</v>
      </c>
      <c r="AP170" s="13">
        <f t="shared" si="39"/>
        <v>1.9041919008976193E-4</v>
      </c>
      <c r="AQ170" s="13">
        <f t="shared" si="40"/>
        <v>4.4570060562154158E-2</v>
      </c>
      <c r="AR170" s="13">
        <f t="shared" si="41"/>
        <v>1.5999999999999884E-3</v>
      </c>
      <c r="AS170" s="14">
        <f t="shared" si="42"/>
        <v>0.19999999999999965</v>
      </c>
    </row>
    <row r="171" spans="1:45" x14ac:dyDescent="0.35">
      <c r="A171" s="15">
        <v>16.899999999999999</v>
      </c>
      <c r="O171" s="4">
        <f t="shared" si="43"/>
        <v>2.0000000000000285E-2</v>
      </c>
      <c r="P171" s="4">
        <f t="shared" si="30"/>
        <v>4.3012152543698392E-3</v>
      </c>
      <c r="R171" s="4">
        <f t="shared" si="31"/>
        <v>2.0000000000000285E-2</v>
      </c>
      <c r="S171" s="4">
        <f t="shared" si="32"/>
        <v>4.3012152543698392E-3</v>
      </c>
      <c r="T171" s="4">
        <f t="shared" si="33"/>
        <v>0.97999999999999976</v>
      </c>
      <c r="U171" s="4">
        <f t="shared" si="34"/>
        <v>2.0000000000000285E-2</v>
      </c>
      <c r="V171" s="11">
        <f t="shared" si="35"/>
        <v>2.0000000000000285E-2</v>
      </c>
      <c r="W171" s="12">
        <f t="shared" si="36"/>
        <v>2.0000000000000285E-2</v>
      </c>
      <c r="X171" s="12">
        <f t="shared" si="37"/>
        <v>0.97999999999999976</v>
      </c>
      <c r="AO171" s="13">
        <f t="shared" si="38"/>
        <v>8.6024305087398014E-5</v>
      </c>
      <c r="AP171" s="13">
        <f t="shared" si="39"/>
        <v>8.6024305087398014E-5</v>
      </c>
      <c r="AQ171" s="13">
        <f t="shared" si="40"/>
        <v>2.4215190949282726E-2</v>
      </c>
      <c r="AR171" s="13">
        <f t="shared" si="41"/>
        <v>4.000000000000114E-4</v>
      </c>
      <c r="AS171" s="14">
        <f t="shared" si="42"/>
        <v>0.1414213562373105</v>
      </c>
    </row>
    <row r="172" spans="1:45" x14ac:dyDescent="0.35">
      <c r="A172" s="15">
        <v>17</v>
      </c>
      <c r="O172" s="4">
        <f t="shared" si="43"/>
        <v>0</v>
      </c>
      <c r="P172" s="4">
        <f t="shared" si="30"/>
        <v>3.8910505836575876E-3</v>
      </c>
      <c r="R172" s="4">
        <f t="shared" si="31"/>
        <v>3.8910505836575876E-3</v>
      </c>
      <c r="S172" s="4">
        <f t="shared" si="32"/>
        <v>0</v>
      </c>
      <c r="T172" s="4">
        <f t="shared" si="33"/>
        <v>1</v>
      </c>
      <c r="U172" s="4">
        <f t="shared" si="34"/>
        <v>0</v>
      </c>
      <c r="V172" s="11">
        <f t="shared" si="35"/>
        <v>3.8910505836575876E-3</v>
      </c>
      <c r="W172" s="12">
        <f t="shared" si="36"/>
        <v>0</v>
      </c>
      <c r="X172" s="12">
        <f t="shared" si="37"/>
        <v>1</v>
      </c>
      <c r="AO172" s="13">
        <f t="shared" si="38"/>
        <v>0</v>
      </c>
      <c r="AP172" s="13">
        <f t="shared" si="39"/>
        <v>0</v>
      </c>
      <c r="AQ172" s="13">
        <f t="shared" si="40"/>
        <v>3.8910505836575876E-3</v>
      </c>
      <c r="AR172" s="13">
        <f t="shared" si="41"/>
        <v>0</v>
      </c>
      <c r="AS172" s="14">
        <f t="shared" si="42"/>
        <v>0</v>
      </c>
    </row>
    <row r="173" spans="1:45" x14ac:dyDescent="0.35">
      <c r="A173" s="15">
        <v>17.100000000000001</v>
      </c>
      <c r="O173" s="4">
        <f t="shared" si="43"/>
        <v>0</v>
      </c>
      <c r="P173" s="4">
        <f t="shared" si="30"/>
        <v>3.5242484268647322E-3</v>
      </c>
      <c r="R173" s="4">
        <f t="shared" si="31"/>
        <v>3.5242484268647322E-3</v>
      </c>
      <c r="S173" s="4">
        <f t="shared" si="32"/>
        <v>0</v>
      </c>
      <c r="T173" s="4">
        <f t="shared" si="33"/>
        <v>1</v>
      </c>
      <c r="U173" s="4">
        <f t="shared" si="34"/>
        <v>0</v>
      </c>
      <c r="V173" s="11">
        <f t="shared" si="35"/>
        <v>3.5242484268647322E-3</v>
      </c>
      <c r="W173" s="12">
        <f t="shared" si="36"/>
        <v>0</v>
      </c>
      <c r="X173" s="12">
        <f t="shared" si="37"/>
        <v>1</v>
      </c>
      <c r="AO173" s="13">
        <f t="shared" si="38"/>
        <v>0</v>
      </c>
      <c r="AP173" s="13">
        <f t="shared" si="39"/>
        <v>0</v>
      </c>
      <c r="AQ173" s="13">
        <f t="shared" si="40"/>
        <v>3.5242484268647322E-3</v>
      </c>
      <c r="AR173" s="13">
        <f t="shared" si="41"/>
        <v>0</v>
      </c>
      <c r="AS173" s="14">
        <f t="shared" si="42"/>
        <v>0</v>
      </c>
    </row>
    <row r="174" spans="1:45" x14ac:dyDescent="0.35">
      <c r="A174" s="15">
        <v>17.2</v>
      </c>
      <c r="O174" s="4">
        <f t="shared" si="43"/>
        <v>0</v>
      </c>
      <c r="P174" s="4">
        <f t="shared" si="30"/>
        <v>3.195795440096144E-3</v>
      </c>
      <c r="R174" s="4">
        <f t="shared" si="31"/>
        <v>3.195795440096144E-3</v>
      </c>
      <c r="S174" s="4">
        <f t="shared" si="32"/>
        <v>0</v>
      </c>
      <c r="T174" s="4">
        <f t="shared" si="33"/>
        <v>1</v>
      </c>
      <c r="U174" s="4">
        <f t="shared" si="34"/>
        <v>0</v>
      </c>
      <c r="V174" s="11">
        <f t="shared" si="35"/>
        <v>3.195795440096144E-3</v>
      </c>
      <c r="W174" s="12">
        <f t="shared" si="36"/>
        <v>0</v>
      </c>
      <c r="X174" s="12">
        <f t="shared" si="37"/>
        <v>1</v>
      </c>
      <c r="AO174" s="13">
        <f t="shared" si="38"/>
        <v>0</v>
      </c>
      <c r="AP174" s="13">
        <f t="shared" si="39"/>
        <v>0</v>
      </c>
      <c r="AQ174" s="13">
        <f t="shared" si="40"/>
        <v>3.195795440096144E-3</v>
      </c>
      <c r="AR174" s="13">
        <f t="shared" si="41"/>
        <v>0</v>
      </c>
      <c r="AS174" s="14">
        <f t="shared" si="42"/>
        <v>0</v>
      </c>
    </row>
    <row r="175" spans="1:45" x14ac:dyDescent="0.35">
      <c r="A175" s="15">
        <v>17.3</v>
      </c>
      <c r="O175" s="4">
        <f t="shared" si="43"/>
        <v>0</v>
      </c>
      <c r="P175" s="4">
        <f t="shared" si="30"/>
        <v>2.9013046870020273E-3</v>
      </c>
      <c r="R175" s="4">
        <f t="shared" si="31"/>
        <v>2.9013046870020273E-3</v>
      </c>
      <c r="S175" s="4">
        <f t="shared" si="32"/>
        <v>0</v>
      </c>
      <c r="T175" s="4">
        <f t="shared" si="33"/>
        <v>1</v>
      </c>
      <c r="U175" s="4">
        <f t="shared" si="34"/>
        <v>0</v>
      </c>
      <c r="V175" s="11">
        <f t="shared" si="35"/>
        <v>2.9013046870020273E-3</v>
      </c>
      <c r="W175" s="12">
        <f t="shared" si="36"/>
        <v>0</v>
      </c>
      <c r="X175" s="12">
        <f t="shared" si="37"/>
        <v>1</v>
      </c>
      <c r="AO175" s="13">
        <f t="shared" si="38"/>
        <v>0</v>
      </c>
      <c r="AP175" s="13">
        <f t="shared" si="39"/>
        <v>0</v>
      </c>
      <c r="AQ175" s="13">
        <f t="shared" si="40"/>
        <v>2.9013046870020273E-3</v>
      </c>
      <c r="AR175" s="13">
        <f t="shared" si="41"/>
        <v>0</v>
      </c>
      <c r="AS175" s="14">
        <f t="shared" si="42"/>
        <v>0</v>
      </c>
    </row>
    <row r="176" spans="1:45" x14ac:dyDescent="0.35">
      <c r="A176" s="15">
        <v>17.399999999999999</v>
      </c>
      <c r="O176" s="4">
        <f t="shared" si="43"/>
        <v>0</v>
      </c>
      <c r="P176" s="4">
        <f t="shared" si="30"/>
        <v>2.6369319635966186E-3</v>
      </c>
      <c r="R176" s="4">
        <f t="shared" si="31"/>
        <v>2.6369319635966186E-3</v>
      </c>
      <c r="S176" s="4">
        <f t="shared" si="32"/>
        <v>0</v>
      </c>
      <c r="T176" s="4">
        <f t="shared" si="33"/>
        <v>1</v>
      </c>
      <c r="U176" s="4">
        <f t="shared" si="34"/>
        <v>0</v>
      </c>
      <c r="V176" s="11">
        <f t="shared" si="35"/>
        <v>2.6369319635966186E-3</v>
      </c>
      <c r="W176" s="12">
        <f t="shared" si="36"/>
        <v>0</v>
      </c>
      <c r="X176" s="12">
        <f t="shared" si="37"/>
        <v>1</v>
      </c>
      <c r="AO176" s="13">
        <f t="shared" si="38"/>
        <v>0</v>
      </c>
      <c r="AP176" s="13">
        <f t="shared" si="39"/>
        <v>0</v>
      </c>
      <c r="AQ176" s="13">
        <f t="shared" si="40"/>
        <v>2.6369319635966186E-3</v>
      </c>
      <c r="AR176" s="13">
        <f t="shared" si="41"/>
        <v>0</v>
      </c>
      <c r="AS176" s="14">
        <f t="shared" si="42"/>
        <v>0</v>
      </c>
    </row>
    <row r="177" spans="1:45" x14ac:dyDescent="0.35">
      <c r="A177" s="15">
        <v>17.5</v>
      </c>
      <c r="O177" s="4">
        <f t="shared" si="43"/>
        <v>0</v>
      </c>
      <c r="P177" s="4">
        <f t="shared" si="30"/>
        <v>2.3993039467033422E-3</v>
      </c>
      <c r="R177" s="4">
        <f t="shared" si="31"/>
        <v>2.3993039467033422E-3</v>
      </c>
      <c r="S177" s="4">
        <f t="shared" si="32"/>
        <v>0</v>
      </c>
      <c r="T177" s="4">
        <f t="shared" si="33"/>
        <v>1</v>
      </c>
      <c r="U177" s="4">
        <f t="shared" si="34"/>
        <v>0</v>
      </c>
      <c r="V177" s="11">
        <f t="shared" si="35"/>
        <v>2.3993039467033422E-3</v>
      </c>
      <c r="W177" s="12">
        <f t="shared" si="36"/>
        <v>0</v>
      </c>
      <c r="X177" s="12">
        <f t="shared" si="37"/>
        <v>1</v>
      </c>
      <c r="AO177" s="13">
        <f t="shared" si="38"/>
        <v>0</v>
      </c>
      <c r="AP177" s="13">
        <f t="shared" si="39"/>
        <v>0</v>
      </c>
      <c r="AQ177" s="13">
        <f t="shared" si="40"/>
        <v>2.3993039467033422E-3</v>
      </c>
      <c r="AR177" s="13">
        <f t="shared" si="41"/>
        <v>0</v>
      </c>
      <c r="AS177" s="14">
        <f t="shared" si="42"/>
        <v>0</v>
      </c>
    </row>
    <row r="178" spans="1:45" x14ac:dyDescent="0.35">
      <c r="A178" s="15">
        <v>17.600000000000001</v>
      </c>
      <c r="O178" s="4">
        <f t="shared" si="43"/>
        <v>0</v>
      </c>
      <c r="P178" s="4">
        <f t="shared" si="30"/>
        <v>2.185456418354E-3</v>
      </c>
      <c r="R178" s="4">
        <f t="shared" si="31"/>
        <v>2.185456418354E-3</v>
      </c>
      <c r="S178" s="4">
        <f t="shared" si="32"/>
        <v>0</v>
      </c>
      <c r="T178" s="4">
        <f t="shared" si="33"/>
        <v>1</v>
      </c>
      <c r="U178" s="4">
        <f t="shared" si="34"/>
        <v>0</v>
      </c>
      <c r="V178" s="11">
        <f t="shared" si="35"/>
        <v>2.185456418354E-3</v>
      </c>
      <c r="W178" s="12">
        <f t="shared" si="36"/>
        <v>0</v>
      </c>
      <c r="X178" s="12">
        <f t="shared" si="37"/>
        <v>1</v>
      </c>
      <c r="AO178" s="13">
        <f t="shared" si="38"/>
        <v>0</v>
      </c>
      <c r="AP178" s="13">
        <f t="shared" si="39"/>
        <v>0</v>
      </c>
      <c r="AQ178" s="13">
        <f t="shared" si="40"/>
        <v>2.185456418354E-3</v>
      </c>
      <c r="AR178" s="13">
        <f t="shared" si="41"/>
        <v>0</v>
      </c>
      <c r="AS178" s="14">
        <f t="shared" si="42"/>
        <v>0</v>
      </c>
    </row>
    <row r="179" spans="1:45" x14ac:dyDescent="0.35">
      <c r="A179" s="15">
        <v>17.7</v>
      </c>
      <c r="O179" s="4">
        <f t="shared" si="43"/>
        <v>0</v>
      </c>
      <c r="P179" s="4">
        <f t="shared" si="30"/>
        <v>1.9927810851812066E-3</v>
      </c>
      <c r="R179" s="4">
        <f t="shared" si="31"/>
        <v>1.9927810851812066E-3</v>
      </c>
      <c r="S179" s="4">
        <f t="shared" si="32"/>
        <v>0</v>
      </c>
      <c r="T179" s="4">
        <f t="shared" si="33"/>
        <v>1</v>
      </c>
      <c r="U179" s="4">
        <f t="shared" si="34"/>
        <v>0</v>
      </c>
      <c r="V179" s="11">
        <f t="shared" si="35"/>
        <v>1.9927810851812066E-3</v>
      </c>
      <c r="W179" s="12">
        <f t="shared" si="36"/>
        <v>0</v>
      </c>
      <c r="X179" s="12">
        <f t="shared" si="37"/>
        <v>1</v>
      </c>
      <c r="AO179" s="13">
        <f t="shared" si="38"/>
        <v>0</v>
      </c>
      <c r="AP179" s="13">
        <f t="shared" si="39"/>
        <v>0</v>
      </c>
      <c r="AQ179" s="13">
        <f t="shared" si="40"/>
        <v>1.9927810851812066E-3</v>
      </c>
      <c r="AR179" s="13">
        <f t="shared" si="41"/>
        <v>0</v>
      </c>
      <c r="AS179" s="14">
        <f t="shared" si="42"/>
        <v>0</v>
      </c>
    </row>
    <row r="180" spans="1:45" x14ac:dyDescent="0.35">
      <c r="A180" s="15">
        <v>17.8</v>
      </c>
      <c r="O180" s="4">
        <f t="shared" si="43"/>
        <v>0</v>
      </c>
      <c r="P180" s="4">
        <f t="shared" si="30"/>
        <v>1.8189797372572293E-3</v>
      </c>
      <c r="R180" s="4">
        <f t="shared" si="31"/>
        <v>1.8189797372572293E-3</v>
      </c>
      <c r="S180" s="4">
        <f t="shared" si="32"/>
        <v>0</v>
      </c>
      <c r="T180" s="4">
        <f t="shared" si="33"/>
        <v>1</v>
      </c>
      <c r="U180" s="4">
        <f t="shared" si="34"/>
        <v>0</v>
      </c>
      <c r="V180" s="11">
        <f t="shared" si="35"/>
        <v>1.8189797372572293E-3</v>
      </c>
      <c r="W180" s="12">
        <f t="shared" si="36"/>
        <v>0</v>
      </c>
      <c r="X180" s="12">
        <f t="shared" si="37"/>
        <v>1</v>
      </c>
      <c r="AO180" s="13">
        <f t="shared" si="38"/>
        <v>0</v>
      </c>
      <c r="AP180" s="13">
        <f t="shared" si="39"/>
        <v>0</v>
      </c>
      <c r="AQ180" s="13">
        <f t="shared" si="40"/>
        <v>1.8189797372572293E-3</v>
      </c>
      <c r="AR180" s="13">
        <f t="shared" si="41"/>
        <v>0</v>
      </c>
      <c r="AS180" s="14">
        <f t="shared" si="42"/>
        <v>0</v>
      </c>
    </row>
    <row r="181" spans="1:45" x14ac:dyDescent="0.35">
      <c r="A181" s="15">
        <v>17.899999999999999</v>
      </c>
      <c r="O181" s="4">
        <f t="shared" si="43"/>
        <v>0</v>
      </c>
      <c r="P181" s="4">
        <f t="shared" si="30"/>
        <v>1.6620246812600549E-3</v>
      </c>
      <c r="R181" s="4">
        <f t="shared" si="31"/>
        <v>1.6620246812600549E-3</v>
      </c>
      <c r="S181" s="4">
        <f t="shared" si="32"/>
        <v>0</v>
      </c>
      <c r="T181" s="4">
        <f t="shared" si="33"/>
        <v>1</v>
      </c>
      <c r="U181" s="4">
        <f t="shared" si="34"/>
        <v>0</v>
      </c>
      <c r="V181" s="11">
        <f t="shared" si="35"/>
        <v>1.6620246812600549E-3</v>
      </c>
      <c r="W181" s="12">
        <f t="shared" si="36"/>
        <v>0</v>
      </c>
      <c r="X181" s="12">
        <f t="shared" si="37"/>
        <v>1</v>
      </c>
      <c r="AO181" s="13">
        <f t="shared" si="38"/>
        <v>0</v>
      </c>
      <c r="AP181" s="13">
        <f t="shared" si="39"/>
        <v>0</v>
      </c>
      <c r="AQ181" s="13">
        <f t="shared" si="40"/>
        <v>1.6620246812600549E-3</v>
      </c>
      <c r="AR181" s="13">
        <f t="shared" si="41"/>
        <v>0</v>
      </c>
      <c r="AS181" s="14">
        <f t="shared" si="42"/>
        <v>0</v>
      </c>
    </row>
    <row r="182" spans="1:45" x14ac:dyDescent="0.35">
      <c r="A182" s="15">
        <v>18</v>
      </c>
      <c r="O182" s="4">
        <f t="shared" si="43"/>
        <v>0</v>
      </c>
      <c r="P182" s="4">
        <f t="shared" si="30"/>
        <v>1.5201245436999506E-3</v>
      </c>
      <c r="R182" s="4">
        <f t="shared" si="31"/>
        <v>1.5201245436999506E-3</v>
      </c>
      <c r="S182" s="4">
        <f t="shared" si="32"/>
        <v>0</v>
      </c>
      <c r="T182" s="4">
        <f t="shared" si="33"/>
        <v>1</v>
      </c>
      <c r="U182" s="4">
        <f t="shared" si="34"/>
        <v>0</v>
      </c>
      <c r="V182" s="11">
        <f t="shared" si="35"/>
        <v>1.5201245436999506E-3</v>
      </c>
      <c r="W182" s="12">
        <f t="shared" si="36"/>
        <v>0</v>
      </c>
      <c r="X182" s="12">
        <f t="shared" si="37"/>
        <v>1</v>
      </c>
      <c r="AO182" s="13">
        <f t="shared" si="38"/>
        <v>0</v>
      </c>
      <c r="AP182" s="13">
        <f t="shared" si="39"/>
        <v>0</v>
      </c>
      <c r="AQ182" s="13">
        <f t="shared" si="40"/>
        <v>1.5201245436999506E-3</v>
      </c>
      <c r="AR182" s="13">
        <f t="shared" si="41"/>
        <v>0</v>
      </c>
      <c r="AS182" s="14">
        <f t="shared" si="42"/>
        <v>0</v>
      </c>
    </row>
    <row r="183" spans="1:45" x14ac:dyDescent="0.35">
      <c r="A183" s="15">
        <v>18.100000000000001</v>
      </c>
      <c r="O183" s="4">
        <f t="shared" si="43"/>
        <v>0</v>
      </c>
      <c r="P183" s="4">
        <f t="shared" si="30"/>
        <v>1.3916946758292354E-3</v>
      </c>
      <c r="R183" s="4">
        <f t="shared" si="31"/>
        <v>1.3916946758292354E-3</v>
      </c>
      <c r="S183" s="4">
        <f t="shared" si="32"/>
        <v>0</v>
      </c>
      <c r="T183" s="4">
        <f t="shared" si="33"/>
        <v>1</v>
      </c>
      <c r="U183" s="4">
        <f t="shared" si="34"/>
        <v>0</v>
      </c>
      <c r="V183" s="11">
        <f t="shared" si="35"/>
        <v>1.3916946758292354E-3</v>
      </c>
      <c r="W183" s="12">
        <f t="shared" si="36"/>
        <v>0</v>
      </c>
      <c r="X183" s="12">
        <f t="shared" si="37"/>
        <v>1</v>
      </c>
      <c r="AO183" s="13">
        <f t="shared" si="38"/>
        <v>0</v>
      </c>
      <c r="AP183" s="13">
        <f t="shared" si="39"/>
        <v>0</v>
      </c>
      <c r="AQ183" s="13">
        <f t="shared" si="40"/>
        <v>1.3916946758292354E-3</v>
      </c>
      <c r="AR183" s="13">
        <f t="shared" si="41"/>
        <v>0</v>
      </c>
      <c r="AS183" s="14">
        <f t="shared" si="42"/>
        <v>0</v>
      </c>
    </row>
    <row r="184" spans="1:45" x14ac:dyDescent="0.35">
      <c r="A184" s="4">
        <v>18.2</v>
      </c>
      <c r="O184" s="4">
        <f t="shared" si="43"/>
        <v>0</v>
      </c>
      <c r="P184" s="4">
        <f t="shared" si="30"/>
        <v>1.2753315066968221E-3</v>
      </c>
      <c r="R184" s="4">
        <f t="shared" si="31"/>
        <v>1.2753315066968221E-3</v>
      </c>
      <c r="S184" s="4">
        <f t="shared" si="32"/>
        <v>0</v>
      </c>
      <c r="T184" s="4">
        <f t="shared" si="33"/>
        <v>1</v>
      </c>
      <c r="U184" s="4">
        <f t="shared" si="34"/>
        <v>0</v>
      </c>
      <c r="V184" s="11">
        <f t="shared" si="35"/>
        <v>1.2753315066968221E-3</v>
      </c>
      <c r="W184" s="12">
        <f t="shared" si="36"/>
        <v>0</v>
      </c>
      <c r="X184" s="12">
        <f t="shared" si="37"/>
        <v>1</v>
      </c>
      <c r="AO184" s="13">
        <f t="shared" si="38"/>
        <v>0</v>
      </c>
      <c r="AP184" s="13">
        <f t="shared" si="39"/>
        <v>0</v>
      </c>
      <c r="AQ184" s="13">
        <f t="shared" si="40"/>
        <v>1.2753315066968221E-3</v>
      </c>
      <c r="AR184" s="13">
        <f t="shared" si="41"/>
        <v>0</v>
      </c>
      <c r="AS184" s="14">
        <f t="shared" si="42"/>
        <v>0</v>
      </c>
    </row>
    <row r="185" spans="1:45" x14ac:dyDescent="0.35">
      <c r="A185" s="4">
        <v>18.3</v>
      </c>
      <c r="O185" s="4">
        <f t="shared" si="43"/>
        <v>0</v>
      </c>
      <c r="P185" s="4">
        <f t="shared" si="30"/>
        <v>1.1697902879093734E-3</v>
      </c>
      <c r="R185" s="4">
        <f t="shared" si="31"/>
        <v>1.1697902879093734E-3</v>
      </c>
      <c r="S185" s="4">
        <f t="shared" si="32"/>
        <v>0</v>
      </c>
      <c r="T185" s="4">
        <f t="shared" si="33"/>
        <v>1</v>
      </c>
      <c r="U185" s="4">
        <f t="shared" si="34"/>
        <v>0</v>
      </c>
      <c r="V185" s="11">
        <f t="shared" si="35"/>
        <v>1.1697902879093734E-3</v>
      </c>
      <c r="W185" s="12">
        <f t="shared" si="36"/>
        <v>0</v>
      </c>
      <c r="X185" s="12">
        <f t="shared" si="37"/>
        <v>1</v>
      </c>
      <c r="AO185" s="13">
        <f t="shared" si="38"/>
        <v>0</v>
      </c>
      <c r="AP185" s="13">
        <f t="shared" si="39"/>
        <v>0</v>
      </c>
      <c r="AQ185" s="13">
        <f t="shared" si="40"/>
        <v>1.1697902879093734E-3</v>
      </c>
      <c r="AR185" s="13">
        <f t="shared" si="41"/>
        <v>0</v>
      </c>
      <c r="AS185" s="14">
        <f t="shared" si="42"/>
        <v>0</v>
      </c>
    </row>
    <row r="186" spans="1:45" x14ac:dyDescent="0.35">
      <c r="A186" s="4">
        <v>18.399999999999999</v>
      </c>
      <c r="O186" s="4">
        <f t="shared" si="43"/>
        <v>0</v>
      </c>
      <c r="P186" s="4">
        <f t="shared" si="30"/>
        <v>1.0739657558160652E-3</v>
      </c>
      <c r="R186" s="4">
        <f t="shared" si="31"/>
        <v>1.0739657558160652E-3</v>
      </c>
      <c r="S186" s="4">
        <f t="shared" si="32"/>
        <v>0</v>
      </c>
      <c r="T186" s="4">
        <f t="shared" si="33"/>
        <v>1</v>
      </c>
      <c r="U186" s="4">
        <f t="shared" si="34"/>
        <v>0</v>
      </c>
      <c r="V186" s="11">
        <f t="shared" si="35"/>
        <v>1.0739657558160652E-3</v>
      </c>
      <c r="W186" s="12">
        <f t="shared" si="36"/>
        <v>0</v>
      </c>
      <c r="X186" s="12">
        <f t="shared" si="37"/>
        <v>1</v>
      </c>
      <c r="AO186" s="13">
        <f t="shared" si="38"/>
        <v>0</v>
      </c>
      <c r="AP186" s="13">
        <f t="shared" si="39"/>
        <v>0</v>
      </c>
      <c r="AQ186" s="13">
        <f t="shared" si="40"/>
        <v>1.0739657558160652E-3</v>
      </c>
      <c r="AR186" s="13">
        <f t="shared" si="41"/>
        <v>0</v>
      </c>
      <c r="AS186" s="14">
        <f t="shared" si="42"/>
        <v>0</v>
      </c>
    </row>
    <row r="187" spans="1:45" x14ac:dyDescent="0.35">
      <c r="A187" s="4">
        <v>18.5</v>
      </c>
      <c r="O187" s="4">
        <f t="shared" si="43"/>
        <v>0</v>
      </c>
      <c r="P187" s="4">
        <f t="shared" si="30"/>
        <v>9.8687530639816889E-4</v>
      </c>
      <c r="R187" s="4">
        <f t="shared" si="31"/>
        <v>9.8687530639816889E-4</v>
      </c>
      <c r="S187" s="4">
        <f t="shared" si="32"/>
        <v>0</v>
      </c>
      <c r="T187" s="4">
        <f t="shared" si="33"/>
        <v>1</v>
      </c>
      <c r="U187" s="4">
        <f t="shared" si="34"/>
        <v>0</v>
      </c>
      <c r="V187" s="11">
        <f t="shared" si="35"/>
        <v>9.8687530639816889E-4</v>
      </c>
      <c r="W187" s="12">
        <f t="shared" si="36"/>
        <v>0</v>
      </c>
      <c r="X187" s="12">
        <f t="shared" si="37"/>
        <v>1</v>
      </c>
      <c r="AO187" s="13">
        <f t="shared" si="38"/>
        <v>0</v>
      </c>
      <c r="AP187" s="13">
        <f t="shared" si="39"/>
        <v>0</v>
      </c>
      <c r="AQ187" s="13">
        <f t="shared" si="40"/>
        <v>9.8687530639816889E-4</v>
      </c>
      <c r="AR187" s="13">
        <f t="shared" si="41"/>
        <v>0</v>
      </c>
      <c r="AS187" s="14">
        <f t="shared" si="42"/>
        <v>0</v>
      </c>
    </row>
    <row r="188" spans="1:45" x14ac:dyDescent="0.35">
      <c r="A188" s="4">
        <v>18.600000000000001</v>
      </c>
      <c r="O188" s="4">
        <f t="shared" si="43"/>
        <v>0</v>
      </c>
      <c r="P188" s="4">
        <f t="shared" si="30"/>
        <v>9.0764433709945662E-4</v>
      </c>
      <c r="R188" s="4">
        <f t="shared" si="31"/>
        <v>9.0764433709945662E-4</v>
      </c>
      <c r="S188" s="4">
        <f t="shared" si="32"/>
        <v>0</v>
      </c>
      <c r="T188" s="4">
        <f t="shared" si="33"/>
        <v>1</v>
      </c>
      <c r="U188" s="4">
        <f t="shared" si="34"/>
        <v>0</v>
      </c>
      <c r="V188" s="11">
        <f t="shared" si="35"/>
        <v>9.0764433709945662E-4</v>
      </c>
      <c r="W188" s="12">
        <f t="shared" si="36"/>
        <v>0</v>
      </c>
      <c r="X188" s="12">
        <f t="shared" si="37"/>
        <v>1</v>
      </c>
      <c r="AO188" s="13">
        <f t="shared" si="38"/>
        <v>0</v>
      </c>
      <c r="AP188" s="13">
        <f t="shared" si="39"/>
        <v>0</v>
      </c>
      <c r="AQ188" s="13">
        <f t="shared" si="40"/>
        <v>9.0764433709945662E-4</v>
      </c>
      <c r="AR188" s="13">
        <f t="shared" si="41"/>
        <v>0</v>
      </c>
      <c r="AS188" s="14">
        <f t="shared" si="42"/>
        <v>0</v>
      </c>
    </row>
    <row r="189" spans="1:45" x14ac:dyDescent="0.35">
      <c r="A189" s="4">
        <v>18.7</v>
      </c>
      <c r="O189" s="4">
        <f t="shared" si="43"/>
        <v>0</v>
      </c>
      <c r="P189" s="4">
        <f t="shared" si="30"/>
        <v>8.3549345984374075E-4</v>
      </c>
      <c r="R189" s="4">
        <f t="shared" si="31"/>
        <v>8.3549345984374075E-4</v>
      </c>
      <c r="S189" s="4">
        <f t="shared" si="32"/>
        <v>0</v>
      </c>
      <c r="T189" s="4">
        <f t="shared" si="33"/>
        <v>1</v>
      </c>
      <c r="U189" s="4">
        <f t="shared" si="34"/>
        <v>0</v>
      </c>
      <c r="V189" s="11">
        <f t="shared" si="35"/>
        <v>8.3549345984374075E-4</v>
      </c>
      <c r="W189" s="12">
        <f t="shared" si="36"/>
        <v>0</v>
      </c>
      <c r="X189" s="12">
        <f t="shared" si="37"/>
        <v>1</v>
      </c>
      <c r="AO189" s="13">
        <f t="shared" si="38"/>
        <v>0</v>
      </c>
      <c r="AP189" s="13">
        <f t="shared" si="39"/>
        <v>0</v>
      </c>
      <c r="AQ189" s="13">
        <f t="shared" si="40"/>
        <v>8.3549345984374075E-4</v>
      </c>
      <c r="AR189" s="13">
        <f t="shared" si="41"/>
        <v>0</v>
      </c>
      <c r="AS189" s="14">
        <f t="shared" si="42"/>
        <v>0</v>
      </c>
    </row>
    <row r="190" spans="1:45" x14ac:dyDescent="0.35">
      <c r="A190" s="4">
        <v>18.8</v>
      </c>
      <c r="O190" s="4">
        <f t="shared" si="43"/>
        <v>0</v>
      </c>
      <c r="P190" s="4">
        <f t="shared" si="30"/>
        <v>7.6972733195251029E-4</v>
      </c>
      <c r="R190" s="4">
        <f t="shared" si="31"/>
        <v>7.6972733195251029E-4</v>
      </c>
      <c r="S190" s="4">
        <f t="shared" si="32"/>
        <v>0</v>
      </c>
      <c r="T190" s="4">
        <f t="shared" si="33"/>
        <v>1</v>
      </c>
      <c r="U190" s="4">
        <f t="shared" si="34"/>
        <v>0</v>
      </c>
      <c r="V190" s="11">
        <f t="shared" si="35"/>
        <v>7.6972733195251029E-4</v>
      </c>
      <c r="W190" s="12">
        <f t="shared" si="36"/>
        <v>0</v>
      </c>
      <c r="X190" s="12">
        <f t="shared" si="37"/>
        <v>1</v>
      </c>
      <c r="AO190" s="13">
        <f t="shared" si="38"/>
        <v>0</v>
      </c>
      <c r="AP190" s="13">
        <f t="shared" si="39"/>
        <v>0</v>
      </c>
      <c r="AQ190" s="13">
        <f t="shared" si="40"/>
        <v>7.6972733195251029E-4</v>
      </c>
      <c r="AR190" s="13">
        <f t="shared" si="41"/>
        <v>0</v>
      </c>
      <c r="AS190" s="14">
        <f t="shared" si="42"/>
        <v>0</v>
      </c>
    </row>
    <row r="191" spans="1:45" x14ac:dyDescent="0.35">
      <c r="A191" s="4">
        <v>18.899999999999999</v>
      </c>
      <c r="O191" s="4">
        <f t="shared" si="43"/>
        <v>0</v>
      </c>
      <c r="P191" s="4">
        <f t="shared" si="30"/>
        <v>7.0972488777469275E-4</v>
      </c>
      <c r="R191" s="4">
        <f t="shared" si="31"/>
        <v>7.0972488777469275E-4</v>
      </c>
      <c r="S191" s="4">
        <f t="shared" si="32"/>
        <v>0</v>
      </c>
      <c r="T191" s="4">
        <f t="shared" si="33"/>
        <v>1</v>
      </c>
      <c r="U191" s="4">
        <f t="shared" si="34"/>
        <v>0</v>
      </c>
      <c r="V191" s="11">
        <f t="shared" si="35"/>
        <v>7.0972488777469275E-4</v>
      </c>
      <c r="W191" s="12">
        <f t="shared" si="36"/>
        <v>0</v>
      </c>
      <c r="X191" s="12">
        <f t="shared" si="37"/>
        <v>1</v>
      </c>
      <c r="AO191" s="13">
        <f t="shared" si="38"/>
        <v>0</v>
      </c>
      <c r="AP191" s="13">
        <f t="shared" si="39"/>
        <v>0</v>
      </c>
      <c r="AQ191" s="13">
        <f t="shared" si="40"/>
        <v>7.0972488777469275E-4</v>
      </c>
      <c r="AR191" s="13">
        <f t="shared" si="41"/>
        <v>0</v>
      </c>
      <c r="AS191" s="14">
        <f t="shared" si="42"/>
        <v>0</v>
      </c>
    </row>
    <row r="192" spans="1:45" x14ac:dyDescent="0.35">
      <c r="A192" s="4">
        <v>19</v>
      </c>
      <c r="O192" s="4">
        <f t="shared" si="43"/>
        <v>0</v>
      </c>
      <c r="P192" s="4">
        <f t="shared" si="30"/>
        <v>6.5493078456103004E-4</v>
      </c>
      <c r="R192" s="4">
        <f t="shared" si="31"/>
        <v>6.5493078456103004E-4</v>
      </c>
      <c r="S192" s="4">
        <f t="shared" si="32"/>
        <v>0</v>
      </c>
      <c r="T192" s="4">
        <f t="shared" si="33"/>
        <v>1</v>
      </c>
      <c r="U192" s="4">
        <f t="shared" si="34"/>
        <v>0</v>
      </c>
      <c r="V192" s="11">
        <f t="shared" si="35"/>
        <v>6.5493078456103004E-4</v>
      </c>
      <c r="W192" s="12">
        <f t="shared" si="36"/>
        <v>0</v>
      </c>
      <c r="X192" s="12">
        <f t="shared" si="37"/>
        <v>1</v>
      </c>
      <c r="AO192" s="13">
        <f t="shared" si="38"/>
        <v>0</v>
      </c>
      <c r="AP192" s="13">
        <f t="shared" si="39"/>
        <v>0</v>
      </c>
      <c r="AQ192" s="13">
        <f t="shared" si="40"/>
        <v>6.5493078456103004E-4</v>
      </c>
      <c r="AR192" s="13">
        <f t="shared" si="41"/>
        <v>0</v>
      </c>
      <c r="AS192" s="14">
        <f t="shared" si="42"/>
        <v>0</v>
      </c>
    </row>
    <row r="193" spans="1:45" x14ac:dyDescent="0.35">
      <c r="A193" s="4">
        <v>19.100000000000001</v>
      </c>
      <c r="O193" s="4">
        <f t="shared" si="43"/>
        <v>0</v>
      </c>
      <c r="P193" s="4">
        <f t="shared" si="30"/>
        <v>6.0484790228903086E-4</v>
      </c>
      <c r="R193" s="4">
        <f t="shared" si="31"/>
        <v>6.0484790228903086E-4</v>
      </c>
      <c r="S193" s="4">
        <f t="shared" si="32"/>
        <v>0</v>
      </c>
      <c r="T193" s="4">
        <f t="shared" si="33"/>
        <v>1</v>
      </c>
      <c r="U193" s="4">
        <f t="shared" si="34"/>
        <v>0</v>
      </c>
      <c r="V193" s="11">
        <f t="shared" si="35"/>
        <v>6.0484790228903086E-4</v>
      </c>
      <c r="W193" s="12">
        <f t="shared" si="36"/>
        <v>0</v>
      </c>
      <c r="X193" s="12">
        <f t="shared" si="37"/>
        <v>1</v>
      </c>
      <c r="AO193" s="13">
        <f t="shared" si="38"/>
        <v>0</v>
      </c>
      <c r="AP193" s="13">
        <f t="shared" si="39"/>
        <v>0</v>
      </c>
      <c r="AQ193" s="13">
        <f t="shared" si="40"/>
        <v>6.0484790228903086E-4</v>
      </c>
      <c r="AR193" s="13">
        <f t="shared" si="41"/>
        <v>0</v>
      </c>
      <c r="AS193" s="14">
        <f t="shared" si="42"/>
        <v>0</v>
      </c>
    </row>
    <row r="194" spans="1:45" x14ac:dyDescent="0.35">
      <c r="A194" s="4">
        <v>19.2</v>
      </c>
      <c r="O194" s="4">
        <f t="shared" si="43"/>
        <v>0</v>
      </c>
      <c r="P194" s="4">
        <f t="shared" ref="P194:P202" si="44">1/(1+ABS((A194-$D$19)/$D$17)^(2*$D$18))</f>
        <v>5.590307594696822E-4</v>
      </c>
      <c r="R194" s="4">
        <f t="shared" ref="R194:R202" si="45">MAX(O194,P194)</f>
        <v>5.590307594696822E-4</v>
      </c>
      <c r="S194" s="4">
        <f t="shared" ref="S194:S202" si="46">MIN(O194,P194)</f>
        <v>0</v>
      </c>
      <c r="T194" s="4">
        <f t="shared" ref="T194:T202" si="47">1-O194</f>
        <v>1</v>
      </c>
      <c r="U194" s="4">
        <f t="shared" ref="U194:U202" si="48">MIN(O194,1-P194)</f>
        <v>0</v>
      </c>
      <c r="V194" s="11">
        <f t="shared" ref="V194:V202" si="49">MAX(MIN(1-O194,P194),MIN(O194,1-P194))</f>
        <v>5.590307594696822E-4</v>
      </c>
      <c r="W194" s="12">
        <f t="shared" ref="W194:W202" si="50">MIN(O194,1-O194)</f>
        <v>0</v>
      </c>
      <c r="X194" s="12">
        <f t="shared" ref="X194:X202" si="51">MAX(O194,1-O194)</f>
        <v>1</v>
      </c>
      <c r="AO194" s="13">
        <f t="shared" ref="AO194:AO202" si="52">O194*P194</f>
        <v>0</v>
      </c>
      <c r="AP194" s="13">
        <f t="shared" ref="AP194:AP202" si="53">AO194/MAX($AO$2:$AO$202)</f>
        <v>0</v>
      </c>
      <c r="AQ194" s="13">
        <f t="shared" ref="AQ194:AQ202" si="54">O194+P194-O194*P194</f>
        <v>5.590307594696822E-4</v>
      </c>
      <c r="AR194" s="13">
        <f t="shared" ref="AR194:AR202" si="55">O194^2</f>
        <v>0</v>
      </c>
      <c r="AS194" s="14">
        <f t="shared" ref="AS194:AS202" si="56">O194^(1/2)</f>
        <v>0</v>
      </c>
    </row>
    <row r="195" spans="1:45" x14ac:dyDescent="0.35">
      <c r="A195" s="4">
        <v>19.3</v>
      </c>
      <c r="O195" s="4">
        <f t="shared" si="43"/>
        <v>0</v>
      </c>
      <c r="P195" s="4">
        <f t="shared" si="44"/>
        <v>5.1707972603302909E-4</v>
      </c>
      <c r="R195" s="4">
        <f t="shared" si="45"/>
        <v>5.1707972603302909E-4</v>
      </c>
      <c r="S195" s="4">
        <f t="shared" si="46"/>
        <v>0</v>
      </c>
      <c r="T195" s="4">
        <f t="shared" si="47"/>
        <v>1</v>
      </c>
      <c r="U195" s="4">
        <f t="shared" si="48"/>
        <v>0</v>
      </c>
      <c r="V195" s="11">
        <f t="shared" si="49"/>
        <v>5.1707972603302909E-4</v>
      </c>
      <c r="W195" s="12">
        <f t="shared" si="50"/>
        <v>0</v>
      </c>
      <c r="X195" s="12">
        <f t="shared" si="51"/>
        <v>1</v>
      </c>
      <c r="AO195" s="13">
        <f t="shared" si="52"/>
        <v>0</v>
      </c>
      <c r="AP195" s="13">
        <f t="shared" si="53"/>
        <v>0</v>
      </c>
      <c r="AQ195" s="13">
        <f t="shared" si="54"/>
        <v>5.1707972603302909E-4</v>
      </c>
      <c r="AR195" s="13">
        <f t="shared" si="55"/>
        <v>0</v>
      </c>
      <c r="AS195" s="14">
        <f t="shared" si="56"/>
        <v>0</v>
      </c>
    </row>
    <row r="196" spans="1:45" x14ac:dyDescent="0.35">
      <c r="A196" s="4">
        <v>19.399999999999999</v>
      </c>
      <c r="O196" s="4">
        <f t="shared" si="43"/>
        <v>0</v>
      </c>
      <c r="P196" s="4">
        <f t="shared" si="44"/>
        <v>4.7863593069161122E-4</v>
      </c>
      <c r="R196" s="4">
        <f t="shared" si="45"/>
        <v>4.7863593069161122E-4</v>
      </c>
      <c r="S196" s="4">
        <f t="shared" si="46"/>
        <v>0</v>
      </c>
      <c r="T196" s="4">
        <f t="shared" si="47"/>
        <v>1</v>
      </c>
      <c r="U196" s="4">
        <f t="shared" si="48"/>
        <v>0</v>
      </c>
      <c r="V196" s="11">
        <f t="shared" si="49"/>
        <v>4.7863593069161122E-4</v>
      </c>
      <c r="W196" s="12">
        <f t="shared" si="50"/>
        <v>0</v>
      </c>
      <c r="X196" s="12">
        <f t="shared" si="51"/>
        <v>1</v>
      </c>
      <c r="AO196" s="13">
        <f t="shared" si="52"/>
        <v>0</v>
      </c>
      <c r="AP196" s="13">
        <f t="shared" si="53"/>
        <v>0</v>
      </c>
      <c r="AQ196" s="13">
        <f t="shared" si="54"/>
        <v>4.7863593069161122E-4</v>
      </c>
      <c r="AR196" s="13">
        <f t="shared" si="55"/>
        <v>0</v>
      </c>
      <c r="AS196" s="14">
        <f t="shared" si="56"/>
        <v>0</v>
      </c>
    </row>
    <row r="197" spans="1:45" x14ac:dyDescent="0.35">
      <c r="A197" s="4">
        <v>19.5</v>
      </c>
      <c r="O197" s="4">
        <f t="shared" si="43"/>
        <v>0</v>
      </c>
      <c r="P197" s="4">
        <f t="shared" si="44"/>
        <v>4.4337677413629456E-4</v>
      </c>
      <c r="R197" s="4">
        <f t="shared" si="45"/>
        <v>4.4337677413629456E-4</v>
      </c>
      <c r="S197" s="4">
        <f t="shared" si="46"/>
        <v>0</v>
      </c>
      <c r="T197" s="4">
        <f t="shared" si="47"/>
        <v>1</v>
      </c>
      <c r="U197" s="4">
        <f t="shared" si="48"/>
        <v>0</v>
      </c>
      <c r="V197" s="11">
        <f t="shared" si="49"/>
        <v>4.4337677413629456E-4</v>
      </c>
      <c r="W197" s="12">
        <f t="shared" si="50"/>
        <v>0</v>
      </c>
      <c r="X197" s="12">
        <f t="shared" si="51"/>
        <v>1</v>
      </c>
      <c r="AO197" s="13">
        <f t="shared" si="52"/>
        <v>0</v>
      </c>
      <c r="AP197" s="13">
        <f t="shared" si="53"/>
        <v>0</v>
      </c>
      <c r="AQ197" s="13">
        <f t="shared" si="54"/>
        <v>4.4337677413629456E-4</v>
      </c>
      <c r="AR197" s="13">
        <f t="shared" si="55"/>
        <v>0</v>
      </c>
      <c r="AS197" s="14">
        <f t="shared" si="56"/>
        <v>0</v>
      </c>
    </row>
    <row r="198" spans="1:45" x14ac:dyDescent="0.35">
      <c r="A198" s="4">
        <v>19.600000000000001</v>
      </c>
      <c r="O198" s="4">
        <f t="shared" si="43"/>
        <v>0</v>
      </c>
      <c r="P198" s="4">
        <f t="shared" si="44"/>
        <v>4.1101197138081365E-4</v>
      </c>
      <c r="R198" s="4">
        <f t="shared" si="45"/>
        <v>4.1101197138081365E-4</v>
      </c>
      <c r="S198" s="4">
        <f t="shared" si="46"/>
        <v>0</v>
      </c>
      <c r="T198" s="4">
        <f t="shared" si="47"/>
        <v>1</v>
      </c>
      <c r="U198" s="4">
        <f t="shared" si="48"/>
        <v>0</v>
      </c>
      <c r="V198" s="11">
        <f t="shared" si="49"/>
        <v>4.1101197138081365E-4</v>
      </c>
      <c r="W198" s="12">
        <f t="shared" si="50"/>
        <v>0</v>
      </c>
      <c r="X198" s="12">
        <f t="shared" si="51"/>
        <v>1</v>
      </c>
      <c r="AO198" s="13">
        <f t="shared" si="52"/>
        <v>0</v>
      </c>
      <c r="AP198" s="13">
        <f t="shared" si="53"/>
        <v>0</v>
      </c>
      <c r="AQ198" s="13">
        <f t="shared" si="54"/>
        <v>4.1101197138081365E-4</v>
      </c>
      <c r="AR198" s="13">
        <f t="shared" si="55"/>
        <v>0</v>
      </c>
      <c r="AS198" s="14">
        <f t="shared" si="56"/>
        <v>0</v>
      </c>
    </row>
    <row r="199" spans="1:45" x14ac:dyDescent="0.35">
      <c r="A199" s="4">
        <v>19.7</v>
      </c>
      <c r="O199" s="4">
        <f t="shared" si="43"/>
        <v>0</v>
      </c>
      <c r="P199" s="4">
        <f t="shared" si="44"/>
        <v>3.8128005683647022E-4</v>
      </c>
      <c r="R199" s="4">
        <f t="shared" si="45"/>
        <v>3.8128005683647022E-4</v>
      </c>
      <c r="S199" s="4">
        <f t="shared" si="46"/>
        <v>0</v>
      </c>
      <c r="T199" s="4">
        <f t="shared" si="47"/>
        <v>1</v>
      </c>
      <c r="U199" s="4">
        <f t="shared" si="48"/>
        <v>0</v>
      </c>
      <c r="V199" s="11">
        <f t="shared" si="49"/>
        <v>3.8128005683647022E-4</v>
      </c>
      <c r="W199" s="12">
        <f t="shared" si="50"/>
        <v>0</v>
      </c>
      <c r="X199" s="12">
        <f t="shared" si="51"/>
        <v>1</v>
      </c>
      <c r="AO199" s="13">
        <f t="shared" si="52"/>
        <v>0</v>
      </c>
      <c r="AP199" s="13">
        <f t="shared" si="53"/>
        <v>0</v>
      </c>
      <c r="AQ199" s="13">
        <f t="shared" si="54"/>
        <v>3.8128005683647022E-4</v>
      </c>
      <c r="AR199" s="13">
        <f t="shared" si="55"/>
        <v>0</v>
      </c>
      <c r="AS199" s="14">
        <f t="shared" si="56"/>
        <v>0</v>
      </c>
    </row>
    <row r="200" spans="1:45" x14ac:dyDescent="0.35">
      <c r="A200" s="4">
        <v>19.8</v>
      </c>
      <c r="O200" s="4">
        <f t="shared" si="43"/>
        <v>0</v>
      </c>
      <c r="P200" s="4">
        <f t="shared" si="44"/>
        <v>3.5394529451870216E-4</v>
      </c>
      <c r="R200" s="4">
        <f t="shared" si="45"/>
        <v>3.5394529451870216E-4</v>
      </c>
      <c r="S200" s="4">
        <f t="shared" si="46"/>
        <v>0</v>
      </c>
      <c r="T200" s="4">
        <f t="shared" si="47"/>
        <v>1</v>
      </c>
      <c r="U200" s="4">
        <f t="shared" si="48"/>
        <v>0</v>
      </c>
      <c r="V200" s="11">
        <f t="shared" si="49"/>
        <v>3.5394529451870216E-4</v>
      </c>
      <c r="W200" s="12">
        <f t="shared" si="50"/>
        <v>0</v>
      </c>
      <c r="X200" s="12">
        <f t="shared" si="51"/>
        <v>1</v>
      </c>
      <c r="AO200" s="13">
        <f t="shared" si="52"/>
        <v>0</v>
      </c>
      <c r="AP200" s="13">
        <f t="shared" si="53"/>
        <v>0</v>
      </c>
      <c r="AQ200" s="13">
        <f t="shared" si="54"/>
        <v>3.5394529451870216E-4</v>
      </c>
      <c r="AR200" s="13">
        <f t="shared" si="55"/>
        <v>0</v>
      </c>
      <c r="AS200" s="14">
        <f t="shared" si="56"/>
        <v>0</v>
      </c>
    </row>
    <row r="201" spans="1:45" x14ac:dyDescent="0.35">
      <c r="A201" s="4">
        <v>19.899999999999999</v>
      </c>
      <c r="O201" s="4">
        <f t="shared" si="43"/>
        <v>0</v>
      </c>
      <c r="P201" s="4">
        <f t="shared" si="44"/>
        <v>3.2879494337512198E-4</v>
      </c>
      <c r="R201" s="4">
        <f t="shared" si="45"/>
        <v>3.2879494337512198E-4</v>
      </c>
      <c r="S201" s="4">
        <f t="shared" si="46"/>
        <v>0</v>
      </c>
      <c r="T201" s="4">
        <f t="shared" si="47"/>
        <v>1</v>
      </c>
      <c r="U201" s="4">
        <f t="shared" si="48"/>
        <v>0</v>
      </c>
      <c r="V201" s="11">
        <f t="shared" si="49"/>
        <v>3.2879494337512198E-4</v>
      </c>
      <c r="W201" s="12">
        <f t="shared" si="50"/>
        <v>0</v>
      </c>
      <c r="X201" s="12">
        <f t="shared" si="51"/>
        <v>1</v>
      </c>
      <c r="AO201" s="13">
        <f t="shared" si="52"/>
        <v>0</v>
      </c>
      <c r="AP201" s="13">
        <f t="shared" si="53"/>
        <v>0</v>
      </c>
      <c r="AQ201" s="13">
        <f t="shared" si="54"/>
        <v>3.2879494337512198E-4</v>
      </c>
      <c r="AR201" s="13">
        <f t="shared" si="55"/>
        <v>0</v>
      </c>
      <c r="AS201" s="14">
        <f t="shared" si="56"/>
        <v>0</v>
      </c>
    </row>
    <row r="202" spans="1:45" x14ac:dyDescent="0.35">
      <c r="A202" s="4">
        <v>20</v>
      </c>
      <c r="O202" s="4">
        <f t="shared" si="43"/>
        <v>0</v>
      </c>
      <c r="P202" s="4">
        <f t="shared" si="44"/>
        <v>3.0563683426034454E-4</v>
      </c>
      <c r="R202" s="4">
        <f t="shared" si="45"/>
        <v>3.0563683426034454E-4</v>
      </c>
      <c r="S202" s="4">
        <f t="shared" si="46"/>
        <v>0</v>
      </c>
      <c r="T202" s="4">
        <f t="shared" si="47"/>
        <v>1</v>
      </c>
      <c r="U202" s="4">
        <f t="shared" si="48"/>
        <v>0</v>
      </c>
      <c r="V202" s="11">
        <f t="shared" si="49"/>
        <v>3.0563683426034454E-4</v>
      </c>
      <c r="W202" s="12">
        <f t="shared" si="50"/>
        <v>0</v>
      </c>
      <c r="X202" s="12">
        <f t="shared" si="51"/>
        <v>1</v>
      </c>
      <c r="AO202" s="13">
        <f t="shared" si="52"/>
        <v>0</v>
      </c>
      <c r="AP202" s="13">
        <f t="shared" si="53"/>
        <v>0</v>
      </c>
      <c r="AQ202" s="13">
        <f t="shared" si="54"/>
        <v>3.0563683426034454E-4</v>
      </c>
      <c r="AR202" s="13">
        <f t="shared" si="55"/>
        <v>0</v>
      </c>
      <c r="AS202" s="14">
        <f t="shared" si="56"/>
        <v>0</v>
      </c>
    </row>
  </sheetData>
  <mergeCells count="6">
    <mergeCell ref="C88:D88"/>
    <mergeCell ref="C2:D2"/>
    <mergeCell ref="C16:D16"/>
    <mergeCell ref="C31:D31"/>
    <mergeCell ref="C59:D59"/>
    <mergeCell ref="C73:D73"/>
  </mergeCells>
  <pageMargins left="0.70069444444444484" right="0.70069444444444484" top="0.75208333333333299" bottom="0.75208333333333299" header="0.51181102362204689" footer="0.51181102362204689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Z203"/>
  <sheetViews>
    <sheetView topLeftCell="BC9" zoomScale="85" zoomScaleNormal="85" workbookViewId="0">
      <selection activeCell="F2" sqref="F2:F203"/>
    </sheetView>
  </sheetViews>
  <sheetFormatPr defaultColWidth="8.6328125" defaultRowHeight="14.5" x14ac:dyDescent="0.35"/>
  <cols>
    <col min="1" max="1" width="9" customWidth="1"/>
    <col min="3" max="3" width="32.08984375" customWidth="1"/>
    <col min="4" max="4" width="13.81640625" customWidth="1"/>
    <col min="6" max="6" width="14.81640625" customWidth="1"/>
    <col min="7" max="7" width="10" customWidth="1"/>
    <col min="8" max="8" width="12" customWidth="1"/>
    <col min="10" max="10" width="13.453125" customWidth="1"/>
    <col min="11" max="11" width="17.08984375" customWidth="1"/>
    <col min="12" max="12" width="12.90625" customWidth="1"/>
    <col min="13" max="13" width="14.54296875" customWidth="1"/>
    <col min="14" max="14" width="14.90625" customWidth="1"/>
    <col min="15" max="15" width="17.6328125" customWidth="1"/>
    <col min="27" max="27" width="12.90625" customWidth="1"/>
    <col min="28" max="28" width="17.6328125" customWidth="1"/>
    <col min="29" max="29" width="11.81640625" customWidth="1"/>
    <col min="30" max="30" width="13" customWidth="1"/>
    <col min="31" max="31" width="15.90625" customWidth="1"/>
    <col min="32" max="32" width="10.81640625" customWidth="1"/>
    <col min="44" max="44" width="12" customWidth="1"/>
    <col min="45" max="45" width="16" customWidth="1"/>
    <col min="46" max="46" width="11.90625" customWidth="1"/>
    <col min="47" max="47" width="11.453125" customWidth="1"/>
    <col min="48" max="48" width="15.90625" customWidth="1"/>
    <col min="49" max="49" width="12.90625" customWidth="1"/>
    <col min="50" max="50" width="10.81640625" customWidth="1"/>
    <col min="51" max="51" width="15.6328125" customWidth="1"/>
    <col min="52" max="52" width="12.54296875" customWidth="1"/>
    <col min="53" max="53" width="11.08984375" customWidth="1"/>
    <col min="54" max="54" width="16" customWidth="1"/>
    <col min="55" max="55" width="11.81640625" customWidth="1"/>
    <col min="69" max="69" width="10.453125" customWidth="1"/>
    <col min="71" max="71" width="10.453125" customWidth="1"/>
    <col min="72" max="72" width="11.08984375" customWidth="1"/>
    <col min="75" max="75" width="10.6328125" customWidth="1"/>
    <col min="78" max="78" width="11" customWidth="1"/>
  </cols>
  <sheetData>
    <row r="1" spans="1:78" ht="14.25" customHeight="1" x14ac:dyDescent="0.35">
      <c r="A1" s="1" t="s">
        <v>0</v>
      </c>
      <c r="F1" s="154" t="s">
        <v>33</v>
      </c>
      <c r="G1" s="154"/>
      <c r="H1" s="154"/>
      <c r="J1" s="159" t="s">
        <v>34</v>
      </c>
      <c r="K1" s="159"/>
      <c r="L1" s="159"/>
      <c r="M1" s="160" t="s">
        <v>35</v>
      </c>
      <c r="N1" s="160"/>
      <c r="O1" s="160"/>
      <c r="AA1" s="161" t="s">
        <v>36</v>
      </c>
      <c r="AB1" s="161"/>
      <c r="AC1" s="161"/>
      <c r="AD1" s="161" t="s">
        <v>37</v>
      </c>
      <c r="AE1" s="161"/>
      <c r="AF1" s="161"/>
      <c r="AR1" s="158" t="s">
        <v>38</v>
      </c>
      <c r="AS1" s="158"/>
      <c r="AT1" s="158"/>
      <c r="AU1" s="158" t="s">
        <v>39</v>
      </c>
      <c r="AV1" s="158"/>
      <c r="AW1" s="158"/>
      <c r="AX1" s="158" t="s">
        <v>40</v>
      </c>
      <c r="AY1" s="158"/>
      <c r="AZ1" s="158"/>
      <c r="BA1" s="158" t="s">
        <v>41</v>
      </c>
      <c r="BB1" s="158"/>
      <c r="BC1" s="158"/>
      <c r="BO1" s="157" t="s">
        <v>42</v>
      </c>
      <c r="BP1" s="157"/>
      <c r="BQ1" s="157"/>
      <c r="BR1" s="157" t="s">
        <v>43</v>
      </c>
      <c r="BS1" s="157"/>
      <c r="BT1" s="157"/>
      <c r="BU1" s="157" t="s">
        <v>44</v>
      </c>
      <c r="BV1" s="157"/>
      <c r="BW1" s="157"/>
      <c r="BX1" s="157" t="s">
        <v>45</v>
      </c>
      <c r="BY1" s="157"/>
      <c r="BZ1" s="157"/>
    </row>
    <row r="2" spans="1:78" ht="29" x14ac:dyDescent="0.35">
      <c r="A2" s="1"/>
      <c r="C2" s="154" t="s">
        <v>12</v>
      </c>
      <c r="D2" s="154"/>
      <c r="F2" s="3" t="s">
        <v>2</v>
      </c>
      <c r="G2" s="1" t="s">
        <v>4</v>
      </c>
      <c r="H2" s="3" t="s">
        <v>5</v>
      </c>
      <c r="J2" s="16" t="s">
        <v>46</v>
      </c>
      <c r="K2" s="16" t="s">
        <v>47</v>
      </c>
      <c r="L2" s="16" t="s">
        <v>48</v>
      </c>
      <c r="M2" s="16" t="s">
        <v>49</v>
      </c>
      <c r="N2" s="16" t="s">
        <v>50</v>
      </c>
      <c r="O2" s="16" t="s">
        <v>48</v>
      </c>
      <c r="AA2" s="17" t="s">
        <v>51</v>
      </c>
      <c r="AB2" s="17" t="s">
        <v>52</v>
      </c>
      <c r="AC2" s="17" t="s">
        <v>48</v>
      </c>
      <c r="AD2" s="17" t="s">
        <v>53</v>
      </c>
      <c r="AE2" s="17" t="s">
        <v>54</v>
      </c>
      <c r="AF2" s="17" t="s">
        <v>48</v>
      </c>
      <c r="AR2" s="18" t="s">
        <v>55</v>
      </c>
      <c r="AS2" s="18" t="s">
        <v>56</v>
      </c>
      <c r="AT2" s="18" t="s">
        <v>48</v>
      </c>
      <c r="AU2" s="18" t="s">
        <v>57</v>
      </c>
      <c r="AV2" s="18" t="s">
        <v>58</v>
      </c>
      <c r="AW2" s="18" t="s">
        <v>48</v>
      </c>
      <c r="AX2" s="18" t="s">
        <v>59</v>
      </c>
      <c r="AY2" s="18" t="s">
        <v>60</v>
      </c>
      <c r="AZ2" s="18" t="s">
        <v>48</v>
      </c>
      <c r="BA2" s="18" t="s">
        <v>61</v>
      </c>
      <c r="BB2" s="18" t="s">
        <v>62</v>
      </c>
      <c r="BC2" s="18" t="s">
        <v>48</v>
      </c>
      <c r="BO2" s="19" t="s">
        <v>63</v>
      </c>
      <c r="BP2" s="19" t="s">
        <v>64</v>
      </c>
      <c r="BQ2" s="19" t="s">
        <v>48</v>
      </c>
      <c r="BR2" s="19" t="s">
        <v>65</v>
      </c>
      <c r="BS2" s="19" t="s">
        <v>66</v>
      </c>
      <c r="BT2" s="19" t="s">
        <v>48</v>
      </c>
      <c r="BU2" s="19" t="s">
        <v>67</v>
      </c>
      <c r="BV2" s="19" t="s">
        <v>68</v>
      </c>
      <c r="BW2" s="19" t="s">
        <v>48</v>
      </c>
      <c r="BX2" s="19" t="s">
        <v>69</v>
      </c>
      <c r="BY2" s="19" t="s">
        <v>70</v>
      </c>
      <c r="BZ2" s="19" t="s">
        <v>48</v>
      </c>
    </row>
    <row r="3" spans="1:78" x14ac:dyDescent="0.35">
      <c r="A3" s="4">
        <v>0</v>
      </c>
      <c r="C3" s="4" t="s">
        <v>9</v>
      </c>
      <c r="D3" s="4">
        <v>2</v>
      </c>
      <c r="F3" s="4">
        <f t="shared" ref="F3:F66" si="0">IF(AND((A2&gt;=$D$4),(A2&lt;=$D$5)),1,IF(AND((A2&gt;$D$3),(A2&lt;$D$4)),((A2-$D$3)/($D$4-$D$3)),IF(AND((A2&gt;$D$5),(A2&lt;$D$6)),((A2-$D$6)/($D$5-$D$6)),0)))</f>
        <v>0</v>
      </c>
      <c r="G3" s="4">
        <f t="shared" ref="G3:G66" si="1">1/(1+ABS((A2-$D$22)/$D$20)^(2*$D$21))</f>
        <v>1.5201245436999506E-3</v>
      </c>
      <c r="H3" s="4">
        <f t="shared" ref="H3:H66" si="2">1/(1+EXP(-$D$35*(A2-$D$36)))</f>
        <v>4.2483542552915889E-18</v>
      </c>
      <c r="J3" s="12">
        <f t="shared" ref="J3:J66" si="3">MIN(F3,MAX(G3,H3))</f>
        <v>0</v>
      </c>
      <c r="K3" s="12">
        <f t="shared" ref="K3:K66" si="4">MAX(MIN(F3,G3),MIN(F3,H3))</f>
        <v>0</v>
      </c>
      <c r="L3" s="12">
        <f t="shared" ref="L3:L66" si="5">IF(ABS(J3-K3)&lt;0.0000001,1,0)</f>
        <v>1</v>
      </c>
      <c r="M3" s="4">
        <f t="shared" ref="M3:M66" si="6">MAX(F3,MIN(G3,H3))</f>
        <v>4.2483542552915889E-18</v>
      </c>
      <c r="N3" s="4">
        <f t="shared" ref="N3:N66" si="7">MIN(MAX(F3,G3),MAX(F3,H3))</f>
        <v>4.2483542552915889E-18</v>
      </c>
      <c r="O3" s="4">
        <f t="shared" ref="O3:O66" si="8">IF(ABS(M3-N3)&lt;0.0000001,1,0)</f>
        <v>1</v>
      </c>
      <c r="AA3" s="12">
        <f t="shared" ref="AA3:AA66" si="9">F3+(G3*H3)-F3*(G3*H3)</f>
        <v>6.4580275738008698E-21</v>
      </c>
      <c r="AB3" s="12">
        <f t="shared" ref="AB3:AB66" si="10">(F3+G3-F3*G3)*(F3+H3-F3*H3)</f>
        <v>6.4580275738008698E-21</v>
      </c>
      <c r="AC3" s="12">
        <f t="shared" ref="AC3:AC66" si="11">IF(ABS(AA3-AB3)&lt;0.0000001,1,0)</f>
        <v>1</v>
      </c>
      <c r="AD3" s="12">
        <f t="shared" ref="AD3:AD66" si="12">F3*(G3+H3-G3*H3)</f>
        <v>0</v>
      </c>
      <c r="AE3" s="12">
        <f t="shared" ref="AE3:AE66" si="13">(F3*G3) + (F3*H3) - (F3*G3)*(F3*H3)</f>
        <v>0</v>
      </c>
      <c r="AF3" s="12">
        <f t="shared" ref="AF3:AF66" si="14">IF(ABS(AD3-AE3)&lt;0.0000001,1,0)</f>
        <v>1</v>
      </c>
      <c r="AR3">
        <f t="shared" ref="AR3:AR66" si="15">F3+(MAX(G3,H3))-F3*(MAX(G3,H3))</f>
        <v>1.5201245436999506E-3</v>
      </c>
      <c r="AS3">
        <f t="shared" ref="AS3:AS66" si="16">MAX((F3+G3-F3*G3),(F3+H3-F3*H3))</f>
        <v>1.5201245436999506E-3</v>
      </c>
      <c r="AT3">
        <f t="shared" ref="AT3:AT66" si="17">IF(ABS(AR3-AS3)&lt;0.0000001,1,0)</f>
        <v>1</v>
      </c>
      <c r="AU3">
        <f t="shared" ref="AU3:AU66" si="18">F3+(MIN(G3,H3))-F3*(MIN(G3,H3))</f>
        <v>4.2483542552915889E-18</v>
      </c>
      <c r="AV3">
        <f t="shared" ref="AV3:AV66" si="19">MIN((F3+G3-F3*G3),(F3+H3-F3*H3))</f>
        <v>4.2483542552915889E-18</v>
      </c>
      <c r="AW3">
        <f t="shared" ref="AW3:AW66" si="20">IF(ABS(AU3-AV3)&lt;0.0000001,1,0)</f>
        <v>1</v>
      </c>
      <c r="AX3">
        <f t="shared" ref="AX3:AX66" si="21">F3*(MAX(G3,H3))</f>
        <v>0</v>
      </c>
      <c r="AY3">
        <f t="shared" ref="AY3:AY66" si="22">MAX(F3*G3,F3*H3)</f>
        <v>0</v>
      </c>
      <c r="AZ3">
        <f t="shared" ref="AZ3:AZ66" si="23">IF(ABS(AX3-AY3)&lt;0.0000001,1,0)</f>
        <v>1</v>
      </c>
      <c r="BA3">
        <f t="shared" ref="BA3:BA66" si="24">F3*(MIN(G3,H3))</f>
        <v>0</v>
      </c>
      <c r="BB3">
        <f t="shared" ref="BB3:BB66" si="25">MIN(F3*G3,F3*H3)</f>
        <v>0</v>
      </c>
      <c r="BC3">
        <f t="shared" ref="BC3:BC66" si="26">IF(ABS(BA3-BB3)&lt;0.0000001,1,0)</f>
        <v>1</v>
      </c>
      <c r="BO3">
        <f t="shared" ref="BO3:BO66" si="27">1-MAX(F3,G3)</f>
        <v>0.99847987545630001</v>
      </c>
      <c r="BP3">
        <f t="shared" ref="BP3:BP66" si="28">MIN(1-F3,1-G3)</f>
        <v>0.99847987545630001</v>
      </c>
      <c r="BQ3">
        <f t="shared" ref="BQ3:BQ66" si="29">IF(ABS(BO3-BP3)&lt;0.0000001,1,0)</f>
        <v>1</v>
      </c>
      <c r="BR3">
        <f t="shared" ref="BR3:BR66" si="30">1-MIN(F3,G3)</f>
        <v>1</v>
      </c>
      <c r="BS3">
        <f t="shared" ref="BS3:BS66" si="31">MAX(1-F3,1-G3)</f>
        <v>1</v>
      </c>
      <c r="BT3">
        <f t="shared" ref="BT3:BT66" si="32">IF(ABS(BR3-BS3)&lt;0.0000001,1,0)</f>
        <v>1</v>
      </c>
      <c r="BU3">
        <f t="shared" ref="BU3:BU66" si="33">1-F3*G3</f>
        <v>1</v>
      </c>
      <c r="BV3">
        <f t="shared" ref="BV3:BV66" si="34">(1-F3)+(1-G3)-(1-F3)*(1-G3)</f>
        <v>1</v>
      </c>
      <c r="BW3">
        <f t="shared" ref="BW3:BW66" si="35">IF(ABS(BU3-BV3)&lt;0.0000001,1,0)</f>
        <v>1</v>
      </c>
      <c r="BX3">
        <f t="shared" ref="BX3:BX66" si="36">1-(F3+G3-F3*G3)</f>
        <v>0.99847987545630001</v>
      </c>
      <c r="BY3">
        <f t="shared" ref="BY3:BY66" si="37">(1-F3)*(1-G3)</f>
        <v>0.99847987545630001</v>
      </c>
      <c r="BZ3">
        <f t="shared" ref="BZ3:BZ66" si="38">IF(ABS(BX3-BY3)&lt;0.0000001,1,0)</f>
        <v>1</v>
      </c>
    </row>
    <row r="4" spans="1:78" x14ac:dyDescent="0.35">
      <c r="A4" s="4">
        <v>0.1</v>
      </c>
      <c r="C4" s="4" t="s">
        <v>10</v>
      </c>
      <c r="D4" s="4">
        <v>9</v>
      </c>
      <c r="F4" s="4">
        <f t="shared" si="0"/>
        <v>0</v>
      </c>
      <c r="G4" s="4">
        <f t="shared" si="1"/>
        <v>1.5201245436999506E-3</v>
      </c>
      <c r="H4" s="4">
        <f t="shared" si="2"/>
        <v>4.2483542552915889E-18</v>
      </c>
      <c r="J4" s="12">
        <f t="shared" si="3"/>
        <v>0</v>
      </c>
      <c r="K4" s="12">
        <f t="shared" si="4"/>
        <v>0</v>
      </c>
      <c r="L4" s="12">
        <f t="shared" si="5"/>
        <v>1</v>
      </c>
      <c r="M4" s="4">
        <f t="shared" si="6"/>
        <v>4.2483542552915889E-18</v>
      </c>
      <c r="N4" s="4">
        <f t="shared" si="7"/>
        <v>4.2483542552915889E-18</v>
      </c>
      <c r="O4" s="4">
        <f t="shared" si="8"/>
        <v>1</v>
      </c>
      <c r="AA4" s="12">
        <f t="shared" si="9"/>
        <v>6.4580275738008698E-21</v>
      </c>
      <c r="AB4" s="12">
        <f t="shared" si="10"/>
        <v>6.4580275738008698E-21</v>
      </c>
      <c r="AC4" s="12">
        <f t="shared" si="11"/>
        <v>1</v>
      </c>
      <c r="AD4" s="12">
        <f t="shared" si="12"/>
        <v>0</v>
      </c>
      <c r="AE4" s="12">
        <f t="shared" si="13"/>
        <v>0</v>
      </c>
      <c r="AF4" s="12">
        <f t="shared" si="14"/>
        <v>1</v>
      </c>
      <c r="AR4">
        <f t="shared" si="15"/>
        <v>1.5201245436999506E-3</v>
      </c>
      <c r="AS4">
        <f t="shared" si="16"/>
        <v>1.5201245436999506E-3</v>
      </c>
      <c r="AT4">
        <f t="shared" si="17"/>
        <v>1</v>
      </c>
      <c r="AU4">
        <f t="shared" si="18"/>
        <v>4.2483542552915889E-18</v>
      </c>
      <c r="AV4">
        <f t="shared" si="19"/>
        <v>4.2483542552915889E-18</v>
      </c>
      <c r="AW4">
        <f t="shared" si="20"/>
        <v>1</v>
      </c>
      <c r="AX4">
        <f t="shared" si="21"/>
        <v>0</v>
      </c>
      <c r="AY4">
        <f t="shared" si="22"/>
        <v>0</v>
      </c>
      <c r="AZ4">
        <f t="shared" si="23"/>
        <v>1</v>
      </c>
      <c r="BA4">
        <f t="shared" si="24"/>
        <v>0</v>
      </c>
      <c r="BB4">
        <f t="shared" si="25"/>
        <v>0</v>
      </c>
      <c r="BC4">
        <f t="shared" si="26"/>
        <v>1</v>
      </c>
      <c r="BO4">
        <f t="shared" si="27"/>
        <v>0.99847987545630001</v>
      </c>
      <c r="BP4">
        <f t="shared" si="28"/>
        <v>0.99847987545630001</v>
      </c>
      <c r="BQ4">
        <f t="shared" si="29"/>
        <v>1</v>
      </c>
      <c r="BR4">
        <f t="shared" si="30"/>
        <v>1</v>
      </c>
      <c r="BS4">
        <f t="shared" si="31"/>
        <v>1</v>
      </c>
      <c r="BT4">
        <f t="shared" si="32"/>
        <v>1</v>
      </c>
      <c r="BU4">
        <f t="shared" si="33"/>
        <v>1</v>
      </c>
      <c r="BV4">
        <f t="shared" si="34"/>
        <v>1</v>
      </c>
      <c r="BW4">
        <f t="shared" si="35"/>
        <v>1</v>
      </c>
      <c r="BX4">
        <f t="shared" si="36"/>
        <v>0.99847987545630001</v>
      </c>
      <c r="BY4">
        <f t="shared" si="37"/>
        <v>0.99847987545630001</v>
      </c>
      <c r="BZ4">
        <f t="shared" si="38"/>
        <v>1</v>
      </c>
    </row>
    <row r="5" spans="1:78" x14ac:dyDescent="0.35">
      <c r="A5" s="4">
        <v>0.2</v>
      </c>
      <c r="C5" s="4" t="s">
        <v>11</v>
      </c>
      <c r="D5" s="4">
        <v>12</v>
      </c>
      <c r="F5" s="4">
        <f t="shared" si="0"/>
        <v>0</v>
      </c>
      <c r="G5" s="4">
        <f t="shared" si="1"/>
        <v>1.6620246812600523E-3</v>
      </c>
      <c r="H5" s="4">
        <f t="shared" si="2"/>
        <v>6.3377998023733707E-18</v>
      </c>
      <c r="J5" s="12">
        <f t="shared" si="3"/>
        <v>0</v>
      </c>
      <c r="K5" s="12">
        <f t="shared" si="4"/>
        <v>0</v>
      </c>
      <c r="L5" s="12">
        <f t="shared" si="5"/>
        <v>1</v>
      </c>
      <c r="M5" s="4">
        <f t="shared" si="6"/>
        <v>6.3377998023733707E-18</v>
      </c>
      <c r="N5" s="4">
        <f t="shared" si="7"/>
        <v>6.3377998023733707E-18</v>
      </c>
      <c r="O5" s="4">
        <f t="shared" si="8"/>
        <v>1</v>
      </c>
      <c r="AA5" s="12">
        <f t="shared" si="9"/>
        <v>1.0533579696429624E-20</v>
      </c>
      <c r="AB5" s="12">
        <f t="shared" si="10"/>
        <v>1.0533579696429624E-20</v>
      </c>
      <c r="AC5" s="12">
        <f t="shared" si="11"/>
        <v>1</v>
      </c>
      <c r="AD5" s="12">
        <f t="shared" si="12"/>
        <v>0</v>
      </c>
      <c r="AE5" s="12">
        <f t="shared" si="13"/>
        <v>0</v>
      </c>
      <c r="AF5" s="12">
        <f t="shared" si="14"/>
        <v>1</v>
      </c>
      <c r="AR5">
        <f t="shared" si="15"/>
        <v>1.6620246812600523E-3</v>
      </c>
      <c r="AS5">
        <f t="shared" si="16"/>
        <v>1.6620246812600523E-3</v>
      </c>
      <c r="AT5">
        <f t="shared" si="17"/>
        <v>1</v>
      </c>
      <c r="AU5">
        <f t="shared" si="18"/>
        <v>6.3377998023733707E-18</v>
      </c>
      <c r="AV5">
        <f t="shared" si="19"/>
        <v>6.3377998023733707E-18</v>
      </c>
      <c r="AW5">
        <f t="shared" si="20"/>
        <v>1</v>
      </c>
      <c r="AX5">
        <f t="shared" si="21"/>
        <v>0</v>
      </c>
      <c r="AY5">
        <f t="shared" si="22"/>
        <v>0</v>
      </c>
      <c r="AZ5">
        <f t="shared" si="23"/>
        <v>1</v>
      </c>
      <c r="BA5">
        <f t="shared" si="24"/>
        <v>0</v>
      </c>
      <c r="BB5">
        <f t="shared" si="25"/>
        <v>0</v>
      </c>
      <c r="BC5">
        <f t="shared" si="26"/>
        <v>1</v>
      </c>
      <c r="BO5">
        <f t="shared" si="27"/>
        <v>0.99833797531873991</v>
      </c>
      <c r="BP5">
        <f t="shared" si="28"/>
        <v>0.99833797531873991</v>
      </c>
      <c r="BQ5">
        <f t="shared" si="29"/>
        <v>1</v>
      </c>
      <c r="BR5">
        <f t="shared" si="30"/>
        <v>1</v>
      </c>
      <c r="BS5">
        <f t="shared" si="31"/>
        <v>1</v>
      </c>
      <c r="BT5">
        <f t="shared" si="32"/>
        <v>1</v>
      </c>
      <c r="BU5">
        <f t="shared" si="33"/>
        <v>1</v>
      </c>
      <c r="BV5">
        <f t="shared" si="34"/>
        <v>0.99999999999999989</v>
      </c>
      <c r="BW5">
        <f t="shared" si="35"/>
        <v>1</v>
      </c>
      <c r="BX5">
        <f t="shared" si="36"/>
        <v>0.99833797531873991</v>
      </c>
      <c r="BY5">
        <f t="shared" si="37"/>
        <v>0.99833797531873991</v>
      </c>
      <c r="BZ5">
        <f t="shared" si="38"/>
        <v>1</v>
      </c>
    </row>
    <row r="6" spans="1:78" x14ac:dyDescent="0.35">
      <c r="A6" s="4">
        <v>0.3</v>
      </c>
      <c r="C6" s="4" t="s">
        <v>13</v>
      </c>
      <c r="D6" s="4">
        <v>17</v>
      </c>
      <c r="F6" s="4">
        <f t="shared" si="0"/>
        <v>0</v>
      </c>
      <c r="G6" s="4">
        <f t="shared" si="1"/>
        <v>1.8189797372572293E-3</v>
      </c>
      <c r="H6" s="4">
        <f t="shared" si="2"/>
        <v>9.4548862738865416E-18</v>
      </c>
      <c r="J6" s="12">
        <f t="shared" si="3"/>
        <v>0</v>
      </c>
      <c r="K6" s="12">
        <f t="shared" si="4"/>
        <v>0</v>
      </c>
      <c r="L6" s="12">
        <f t="shared" si="5"/>
        <v>1</v>
      </c>
      <c r="M6" s="4">
        <f t="shared" si="6"/>
        <v>9.4548862738865416E-18</v>
      </c>
      <c r="N6" s="4">
        <f t="shared" si="7"/>
        <v>9.4548862738865416E-18</v>
      </c>
      <c r="O6" s="4">
        <f t="shared" si="8"/>
        <v>1</v>
      </c>
      <c r="AA6" s="12">
        <f t="shared" si="9"/>
        <v>1.7198246550271126E-20</v>
      </c>
      <c r="AB6" s="12">
        <f t="shared" si="10"/>
        <v>1.7198246550271126E-20</v>
      </c>
      <c r="AC6" s="12">
        <f t="shared" si="11"/>
        <v>1</v>
      </c>
      <c r="AD6" s="12">
        <f t="shared" si="12"/>
        <v>0</v>
      </c>
      <c r="AE6" s="12">
        <f t="shared" si="13"/>
        <v>0</v>
      </c>
      <c r="AF6" s="12">
        <f t="shared" si="14"/>
        <v>1</v>
      </c>
      <c r="AR6">
        <f t="shared" si="15"/>
        <v>1.8189797372572293E-3</v>
      </c>
      <c r="AS6">
        <f t="shared" si="16"/>
        <v>1.8189797372572293E-3</v>
      </c>
      <c r="AT6">
        <f t="shared" si="17"/>
        <v>1</v>
      </c>
      <c r="AU6">
        <f t="shared" si="18"/>
        <v>9.4548862738865416E-18</v>
      </c>
      <c r="AV6">
        <f t="shared" si="19"/>
        <v>9.4548862738865416E-18</v>
      </c>
      <c r="AW6">
        <f t="shared" si="20"/>
        <v>1</v>
      </c>
      <c r="AX6">
        <f t="shared" si="21"/>
        <v>0</v>
      </c>
      <c r="AY6">
        <f t="shared" si="22"/>
        <v>0</v>
      </c>
      <c r="AZ6">
        <f t="shared" si="23"/>
        <v>1</v>
      </c>
      <c r="BA6">
        <f t="shared" si="24"/>
        <v>0</v>
      </c>
      <c r="BB6">
        <f t="shared" si="25"/>
        <v>0</v>
      </c>
      <c r="BC6">
        <f t="shared" si="26"/>
        <v>1</v>
      </c>
      <c r="BO6">
        <f t="shared" si="27"/>
        <v>0.9981810202627428</v>
      </c>
      <c r="BP6">
        <f t="shared" si="28"/>
        <v>0.9981810202627428</v>
      </c>
      <c r="BQ6">
        <f t="shared" si="29"/>
        <v>1</v>
      </c>
      <c r="BR6">
        <f t="shared" si="30"/>
        <v>1</v>
      </c>
      <c r="BS6">
        <f t="shared" si="31"/>
        <v>1</v>
      </c>
      <c r="BT6">
        <f t="shared" si="32"/>
        <v>1</v>
      </c>
      <c r="BU6">
        <f t="shared" si="33"/>
        <v>1</v>
      </c>
      <c r="BV6">
        <f t="shared" si="34"/>
        <v>1</v>
      </c>
      <c r="BW6">
        <f t="shared" si="35"/>
        <v>1</v>
      </c>
      <c r="BX6">
        <f t="shared" si="36"/>
        <v>0.9981810202627428</v>
      </c>
      <c r="BY6">
        <f t="shared" si="37"/>
        <v>0.9981810202627428</v>
      </c>
      <c r="BZ6">
        <f t="shared" si="38"/>
        <v>1</v>
      </c>
    </row>
    <row r="7" spans="1:78" x14ac:dyDescent="0.35">
      <c r="A7" s="4">
        <v>0.4</v>
      </c>
      <c r="F7" s="4">
        <f t="shared" si="0"/>
        <v>0</v>
      </c>
      <c r="G7" s="4">
        <f t="shared" si="1"/>
        <v>1.9927810851812066E-3</v>
      </c>
      <c r="H7" s="4">
        <f t="shared" si="2"/>
        <v>1.4105032856773469E-17</v>
      </c>
      <c r="J7" s="12">
        <f t="shared" si="3"/>
        <v>0</v>
      </c>
      <c r="K7" s="12">
        <f t="shared" si="4"/>
        <v>0</v>
      </c>
      <c r="L7" s="12">
        <f t="shared" si="5"/>
        <v>1</v>
      </c>
      <c r="M7" s="4">
        <f t="shared" si="6"/>
        <v>1.4105032856773469E-17</v>
      </c>
      <c r="N7" s="4">
        <f t="shared" si="7"/>
        <v>1.4105032856773469E-17</v>
      </c>
      <c r="O7" s="4">
        <f t="shared" si="8"/>
        <v>1</v>
      </c>
      <c r="AA7" s="12">
        <f t="shared" si="9"/>
        <v>2.8108242682837611E-20</v>
      </c>
      <c r="AB7" s="12">
        <f t="shared" si="10"/>
        <v>2.8108242682837611E-20</v>
      </c>
      <c r="AC7" s="12">
        <f t="shared" si="11"/>
        <v>1</v>
      </c>
      <c r="AD7" s="12">
        <f t="shared" si="12"/>
        <v>0</v>
      </c>
      <c r="AE7" s="12">
        <f t="shared" si="13"/>
        <v>0</v>
      </c>
      <c r="AF7" s="12">
        <f t="shared" si="14"/>
        <v>1</v>
      </c>
      <c r="AR7">
        <f t="shared" si="15"/>
        <v>1.9927810851812066E-3</v>
      </c>
      <c r="AS7">
        <f t="shared" si="16"/>
        <v>1.9927810851812066E-3</v>
      </c>
      <c r="AT7">
        <f t="shared" si="17"/>
        <v>1</v>
      </c>
      <c r="AU7">
        <f t="shared" si="18"/>
        <v>1.4105032856773469E-17</v>
      </c>
      <c r="AV7">
        <f t="shared" si="19"/>
        <v>1.4105032856773469E-17</v>
      </c>
      <c r="AW7">
        <f t="shared" si="20"/>
        <v>1</v>
      </c>
      <c r="AX7">
        <f t="shared" si="21"/>
        <v>0</v>
      </c>
      <c r="AY7">
        <f t="shared" si="22"/>
        <v>0</v>
      </c>
      <c r="AZ7">
        <f t="shared" si="23"/>
        <v>1</v>
      </c>
      <c r="BA7">
        <f t="shared" si="24"/>
        <v>0</v>
      </c>
      <c r="BB7">
        <f t="shared" si="25"/>
        <v>0</v>
      </c>
      <c r="BC7">
        <f t="shared" si="26"/>
        <v>1</v>
      </c>
      <c r="BO7">
        <f t="shared" si="27"/>
        <v>0.99800721891481881</v>
      </c>
      <c r="BP7">
        <f t="shared" si="28"/>
        <v>0.99800721891481881</v>
      </c>
      <c r="BQ7">
        <f t="shared" si="29"/>
        <v>1</v>
      </c>
      <c r="BR7">
        <f t="shared" si="30"/>
        <v>1</v>
      </c>
      <c r="BS7">
        <f t="shared" si="31"/>
        <v>1</v>
      </c>
      <c r="BT7">
        <f t="shared" si="32"/>
        <v>1</v>
      </c>
      <c r="BU7">
        <f t="shared" si="33"/>
        <v>1</v>
      </c>
      <c r="BV7">
        <f t="shared" si="34"/>
        <v>1</v>
      </c>
      <c r="BW7">
        <f t="shared" si="35"/>
        <v>1</v>
      </c>
      <c r="BX7">
        <f t="shared" si="36"/>
        <v>0.99800721891481881</v>
      </c>
      <c r="BY7">
        <f t="shared" si="37"/>
        <v>0.99800721891481881</v>
      </c>
      <c r="BZ7">
        <f t="shared" si="38"/>
        <v>1</v>
      </c>
    </row>
    <row r="8" spans="1:78" x14ac:dyDescent="0.35">
      <c r="A8" s="4">
        <v>0.5</v>
      </c>
      <c r="F8" s="4">
        <f t="shared" si="0"/>
        <v>0</v>
      </c>
      <c r="G8" s="4">
        <f t="shared" si="1"/>
        <v>2.1854564183540026E-3</v>
      </c>
      <c r="H8" s="4">
        <f t="shared" si="2"/>
        <v>2.1042236376776231E-17</v>
      </c>
      <c r="J8" s="12">
        <f t="shared" si="3"/>
        <v>0</v>
      </c>
      <c r="K8" s="12">
        <f t="shared" si="4"/>
        <v>0</v>
      </c>
      <c r="L8" s="12">
        <f t="shared" si="5"/>
        <v>1</v>
      </c>
      <c r="M8" s="4">
        <f t="shared" si="6"/>
        <v>2.1042236376776231E-17</v>
      </c>
      <c r="N8" s="4">
        <f t="shared" si="7"/>
        <v>2.1042236376776231E-17</v>
      </c>
      <c r="O8" s="4">
        <f t="shared" si="8"/>
        <v>1</v>
      </c>
      <c r="AA8" s="12">
        <f t="shared" si="9"/>
        <v>4.5986890546147686E-20</v>
      </c>
      <c r="AB8" s="12">
        <f t="shared" si="10"/>
        <v>4.5986890546147686E-20</v>
      </c>
      <c r="AC8" s="12">
        <f t="shared" si="11"/>
        <v>1</v>
      </c>
      <c r="AD8" s="12">
        <f t="shared" si="12"/>
        <v>0</v>
      </c>
      <c r="AE8" s="12">
        <f t="shared" si="13"/>
        <v>0</v>
      </c>
      <c r="AF8" s="12">
        <f t="shared" si="14"/>
        <v>1</v>
      </c>
      <c r="AR8">
        <f t="shared" si="15"/>
        <v>2.1854564183540026E-3</v>
      </c>
      <c r="AS8">
        <f t="shared" si="16"/>
        <v>2.1854564183540026E-3</v>
      </c>
      <c r="AT8">
        <f t="shared" si="17"/>
        <v>1</v>
      </c>
      <c r="AU8">
        <f t="shared" si="18"/>
        <v>2.1042236376776231E-17</v>
      </c>
      <c r="AV8">
        <f t="shared" si="19"/>
        <v>2.1042236376776231E-17</v>
      </c>
      <c r="AW8">
        <f t="shared" si="20"/>
        <v>1</v>
      </c>
      <c r="AX8">
        <f t="shared" si="21"/>
        <v>0</v>
      </c>
      <c r="AY8">
        <f t="shared" si="22"/>
        <v>0</v>
      </c>
      <c r="AZ8">
        <f t="shared" si="23"/>
        <v>1</v>
      </c>
      <c r="BA8">
        <f t="shared" si="24"/>
        <v>0</v>
      </c>
      <c r="BB8">
        <f t="shared" si="25"/>
        <v>0</v>
      </c>
      <c r="BC8">
        <f t="shared" si="26"/>
        <v>1</v>
      </c>
      <c r="BO8">
        <f t="shared" si="27"/>
        <v>0.99781454358164601</v>
      </c>
      <c r="BP8">
        <f t="shared" si="28"/>
        <v>0.99781454358164601</v>
      </c>
      <c r="BQ8">
        <f t="shared" si="29"/>
        <v>1</v>
      </c>
      <c r="BR8">
        <f t="shared" si="30"/>
        <v>1</v>
      </c>
      <c r="BS8">
        <f t="shared" si="31"/>
        <v>1</v>
      </c>
      <c r="BT8">
        <f t="shared" si="32"/>
        <v>1</v>
      </c>
      <c r="BU8">
        <f t="shared" si="33"/>
        <v>1</v>
      </c>
      <c r="BV8">
        <f t="shared" si="34"/>
        <v>0.99999999999999989</v>
      </c>
      <c r="BW8">
        <f t="shared" si="35"/>
        <v>1</v>
      </c>
      <c r="BX8">
        <f t="shared" si="36"/>
        <v>0.99781454358164601</v>
      </c>
      <c r="BY8">
        <f t="shared" si="37"/>
        <v>0.99781454358164601</v>
      </c>
      <c r="BZ8">
        <f t="shared" si="38"/>
        <v>1</v>
      </c>
    </row>
    <row r="9" spans="1:78" x14ac:dyDescent="0.35">
      <c r="A9" s="4">
        <v>0.6</v>
      </c>
      <c r="F9" s="4">
        <f t="shared" si="0"/>
        <v>0</v>
      </c>
      <c r="G9" s="4">
        <f t="shared" si="1"/>
        <v>2.3993039467033422E-3</v>
      </c>
      <c r="H9" s="4">
        <f t="shared" si="2"/>
        <v>3.1391327920480296E-17</v>
      </c>
      <c r="J9" s="12">
        <f t="shared" si="3"/>
        <v>0</v>
      </c>
      <c r="K9" s="12">
        <f t="shared" si="4"/>
        <v>0</v>
      </c>
      <c r="L9" s="12">
        <f t="shared" si="5"/>
        <v>1</v>
      </c>
      <c r="M9" s="4">
        <f t="shared" si="6"/>
        <v>3.1391327920480296E-17</v>
      </c>
      <c r="N9" s="4">
        <f t="shared" si="7"/>
        <v>3.1391327920480296E-17</v>
      </c>
      <c r="O9" s="4">
        <f t="shared" si="8"/>
        <v>1</v>
      </c>
      <c r="AA9" s="12">
        <f t="shared" si="9"/>
        <v>7.5317336971867195E-20</v>
      </c>
      <c r="AB9" s="12">
        <f t="shared" si="10"/>
        <v>7.5317336971867195E-20</v>
      </c>
      <c r="AC9" s="12">
        <f t="shared" si="11"/>
        <v>1</v>
      </c>
      <c r="AD9" s="12">
        <f t="shared" si="12"/>
        <v>0</v>
      </c>
      <c r="AE9" s="12">
        <f t="shared" si="13"/>
        <v>0</v>
      </c>
      <c r="AF9" s="12">
        <f t="shared" si="14"/>
        <v>1</v>
      </c>
      <c r="AR9">
        <f t="shared" si="15"/>
        <v>2.3993039467033422E-3</v>
      </c>
      <c r="AS9">
        <f t="shared" si="16"/>
        <v>2.3993039467033422E-3</v>
      </c>
      <c r="AT9">
        <f t="shared" si="17"/>
        <v>1</v>
      </c>
      <c r="AU9">
        <f t="shared" si="18"/>
        <v>3.1391327920480296E-17</v>
      </c>
      <c r="AV9">
        <f t="shared" si="19"/>
        <v>3.1391327920480296E-17</v>
      </c>
      <c r="AW9">
        <f t="shared" si="20"/>
        <v>1</v>
      </c>
      <c r="AX9">
        <f t="shared" si="21"/>
        <v>0</v>
      </c>
      <c r="AY9">
        <f t="shared" si="22"/>
        <v>0</v>
      </c>
      <c r="AZ9">
        <f t="shared" si="23"/>
        <v>1</v>
      </c>
      <c r="BA9">
        <f t="shared" si="24"/>
        <v>0</v>
      </c>
      <c r="BB9">
        <f t="shared" si="25"/>
        <v>0</v>
      </c>
      <c r="BC9">
        <f t="shared" si="26"/>
        <v>1</v>
      </c>
      <c r="BO9">
        <f t="shared" si="27"/>
        <v>0.99760069605329671</v>
      </c>
      <c r="BP9">
        <f t="shared" si="28"/>
        <v>0.99760069605329671</v>
      </c>
      <c r="BQ9">
        <f t="shared" si="29"/>
        <v>1</v>
      </c>
      <c r="BR9">
        <f t="shared" si="30"/>
        <v>1</v>
      </c>
      <c r="BS9">
        <f t="shared" si="31"/>
        <v>1</v>
      </c>
      <c r="BT9">
        <f t="shared" si="32"/>
        <v>1</v>
      </c>
      <c r="BU9">
        <f t="shared" si="33"/>
        <v>1</v>
      </c>
      <c r="BV9">
        <f t="shared" si="34"/>
        <v>0.99999999999999989</v>
      </c>
      <c r="BW9">
        <f t="shared" si="35"/>
        <v>1</v>
      </c>
      <c r="BX9">
        <f t="shared" si="36"/>
        <v>0.99760069605329671</v>
      </c>
      <c r="BY9">
        <f t="shared" si="37"/>
        <v>0.99760069605329671</v>
      </c>
      <c r="BZ9">
        <f t="shared" si="38"/>
        <v>1</v>
      </c>
    </row>
    <row r="10" spans="1:78" x14ac:dyDescent="0.35">
      <c r="A10" s="4">
        <v>0.7</v>
      </c>
      <c r="F10" s="4">
        <f t="shared" si="0"/>
        <v>0</v>
      </c>
      <c r="G10" s="4">
        <f t="shared" si="1"/>
        <v>2.6369319635966147E-3</v>
      </c>
      <c r="H10" s="4">
        <f t="shared" si="2"/>
        <v>4.683035828352842E-17</v>
      </c>
      <c r="J10" s="12">
        <f t="shared" si="3"/>
        <v>0</v>
      </c>
      <c r="K10" s="12">
        <f t="shared" si="4"/>
        <v>0</v>
      </c>
      <c r="L10" s="12">
        <f t="shared" si="5"/>
        <v>1</v>
      </c>
      <c r="M10" s="4">
        <f t="shared" si="6"/>
        <v>4.683035828352842E-17</v>
      </c>
      <c r="N10" s="4">
        <f t="shared" si="7"/>
        <v>4.683035828352842E-17</v>
      </c>
      <c r="O10" s="4">
        <f t="shared" si="8"/>
        <v>1</v>
      </c>
      <c r="AA10" s="12">
        <f t="shared" si="9"/>
        <v>1.2348846862451758E-19</v>
      </c>
      <c r="AB10" s="12">
        <f t="shared" si="10"/>
        <v>1.2348846862451758E-19</v>
      </c>
      <c r="AC10" s="12">
        <f t="shared" si="11"/>
        <v>1</v>
      </c>
      <c r="AD10" s="12">
        <f t="shared" si="12"/>
        <v>0</v>
      </c>
      <c r="AE10" s="12">
        <f t="shared" si="13"/>
        <v>0</v>
      </c>
      <c r="AF10" s="12">
        <f t="shared" si="14"/>
        <v>1</v>
      </c>
      <c r="AR10">
        <f t="shared" si="15"/>
        <v>2.6369319635966147E-3</v>
      </c>
      <c r="AS10">
        <f t="shared" si="16"/>
        <v>2.6369319635966147E-3</v>
      </c>
      <c r="AT10">
        <f t="shared" si="17"/>
        <v>1</v>
      </c>
      <c r="AU10">
        <f t="shared" si="18"/>
        <v>4.683035828352842E-17</v>
      </c>
      <c r="AV10">
        <f t="shared" si="19"/>
        <v>4.683035828352842E-17</v>
      </c>
      <c r="AW10">
        <f t="shared" si="20"/>
        <v>1</v>
      </c>
      <c r="AX10">
        <f t="shared" si="21"/>
        <v>0</v>
      </c>
      <c r="AY10">
        <f t="shared" si="22"/>
        <v>0</v>
      </c>
      <c r="AZ10">
        <f t="shared" si="23"/>
        <v>1</v>
      </c>
      <c r="BA10">
        <f t="shared" si="24"/>
        <v>0</v>
      </c>
      <c r="BB10">
        <f t="shared" si="25"/>
        <v>0</v>
      </c>
      <c r="BC10">
        <f t="shared" si="26"/>
        <v>1</v>
      </c>
      <c r="BO10">
        <f t="shared" si="27"/>
        <v>0.9973630680364034</v>
      </c>
      <c r="BP10">
        <f t="shared" si="28"/>
        <v>0.9973630680364034</v>
      </c>
      <c r="BQ10">
        <f t="shared" si="29"/>
        <v>1</v>
      </c>
      <c r="BR10">
        <f t="shared" si="30"/>
        <v>1</v>
      </c>
      <c r="BS10">
        <f t="shared" si="31"/>
        <v>1</v>
      </c>
      <c r="BT10">
        <f t="shared" si="32"/>
        <v>1</v>
      </c>
      <c r="BU10">
        <f t="shared" si="33"/>
        <v>1</v>
      </c>
      <c r="BV10">
        <f t="shared" si="34"/>
        <v>1</v>
      </c>
      <c r="BW10">
        <f t="shared" si="35"/>
        <v>1</v>
      </c>
      <c r="BX10">
        <f t="shared" si="36"/>
        <v>0.9973630680364034</v>
      </c>
      <c r="BY10">
        <f t="shared" si="37"/>
        <v>0.9973630680364034</v>
      </c>
      <c r="BZ10">
        <f t="shared" si="38"/>
        <v>1</v>
      </c>
    </row>
    <row r="11" spans="1:78" x14ac:dyDescent="0.35">
      <c r="A11" s="4">
        <v>0.8</v>
      </c>
      <c r="F11" s="4">
        <f t="shared" si="0"/>
        <v>0</v>
      </c>
      <c r="G11" s="4">
        <f t="shared" si="1"/>
        <v>2.9013046870020273E-3</v>
      </c>
      <c r="H11" s="4">
        <f t="shared" si="2"/>
        <v>6.9862685086757036E-17</v>
      </c>
      <c r="J11" s="12">
        <f t="shared" si="3"/>
        <v>0</v>
      </c>
      <c r="K11" s="12">
        <f t="shared" si="4"/>
        <v>0</v>
      </c>
      <c r="L11" s="12">
        <f t="shared" si="5"/>
        <v>1</v>
      </c>
      <c r="M11" s="4">
        <f t="shared" si="6"/>
        <v>6.9862685086757036E-17</v>
      </c>
      <c r="N11" s="4">
        <f t="shared" si="7"/>
        <v>6.9862685086757036E-17</v>
      </c>
      <c r="O11" s="4">
        <f t="shared" si="8"/>
        <v>1</v>
      </c>
      <c r="AA11" s="12">
        <f t="shared" si="9"/>
        <v>2.0269293568875482E-19</v>
      </c>
      <c r="AB11" s="12">
        <f t="shared" si="10"/>
        <v>2.0269293568875482E-19</v>
      </c>
      <c r="AC11" s="12">
        <f t="shared" si="11"/>
        <v>1</v>
      </c>
      <c r="AD11" s="12">
        <f t="shared" si="12"/>
        <v>0</v>
      </c>
      <c r="AE11" s="12">
        <f t="shared" si="13"/>
        <v>0</v>
      </c>
      <c r="AF11" s="12">
        <f t="shared" si="14"/>
        <v>1</v>
      </c>
      <c r="AR11">
        <f t="shared" si="15"/>
        <v>2.9013046870020273E-3</v>
      </c>
      <c r="AS11">
        <f t="shared" si="16"/>
        <v>2.9013046870020273E-3</v>
      </c>
      <c r="AT11">
        <f t="shared" si="17"/>
        <v>1</v>
      </c>
      <c r="AU11">
        <f t="shared" si="18"/>
        <v>6.9862685086757036E-17</v>
      </c>
      <c r="AV11">
        <f t="shared" si="19"/>
        <v>6.9862685086757036E-17</v>
      </c>
      <c r="AW11">
        <f t="shared" si="20"/>
        <v>1</v>
      </c>
      <c r="AX11">
        <f t="shared" si="21"/>
        <v>0</v>
      </c>
      <c r="AY11">
        <f t="shared" si="22"/>
        <v>0</v>
      </c>
      <c r="AZ11">
        <f t="shared" si="23"/>
        <v>1</v>
      </c>
      <c r="BA11">
        <f t="shared" si="24"/>
        <v>0</v>
      </c>
      <c r="BB11">
        <f t="shared" si="25"/>
        <v>0</v>
      </c>
      <c r="BC11">
        <f t="shared" si="26"/>
        <v>1</v>
      </c>
      <c r="BO11">
        <f t="shared" si="27"/>
        <v>0.997098695312998</v>
      </c>
      <c r="BP11">
        <f t="shared" si="28"/>
        <v>0.997098695312998</v>
      </c>
      <c r="BQ11">
        <f t="shared" si="29"/>
        <v>1</v>
      </c>
      <c r="BR11">
        <f t="shared" si="30"/>
        <v>1</v>
      </c>
      <c r="BS11">
        <f t="shared" si="31"/>
        <v>1</v>
      </c>
      <c r="BT11">
        <f t="shared" si="32"/>
        <v>1</v>
      </c>
      <c r="BU11">
        <f t="shared" si="33"/>
        <v>1</v>
      </c>
      <c r="BV11">
        <f t="shared" si="34"/>
        <v>1</v>
      </c>
      <c r="BW11">
        <f t="shared" si="35"/>
        <v>1</v>
      </c>
      <c r="BX11">
        <f t="shared" si="36"/>
        <v>0.997098695312998</v>
      </c>
      <c r="BY11">
        <f t="shared" si="37"/>
        <v>0.997098695312998</v>
      </c>
      <c r="BZ11">
        <f t="shared" si="38"/>
        <v>1</v>
      </c>
    </row>
    <row r="12" spans="1:78" x14ac:dyDescent="0.35">
      <c r="A12" s="4">
        <v>0.9</v>
      </c>
      <c r="F12" s="4">
        <f t="shared" si="0"/>
        <v>0</v>
      </c>
      <c r="G12" s="4">
        <f t="shared" si="1"/>
        <v>3.195795440096144E-3</v>
      </c>
      <c r="H12" s="4">
        <f t="shared" si="2"/>
        <v>1.0422287905595918E-16</v>
      </c>
      <c r="J12" s="12">
        <f t="shared" si="3"/>
        <v>0</v>
      </c>
      <c r="K12" s="12">
        <f t="shared" si="4"/>
        <v>0</v>
      </c>
      <c r="L12" s="12">
        <f t="shared" si="5"/>
        <v>1</v>
      </c>
      <c r="M12" s="4">
        <f t="shared" si="6"/>
        <v>1.0422287905595918E-16</v>
      </c>
      <c r="N12" s="4">
        <f t="shared" si="7"/>
        <v>1.0422287905595918E-16</v>
      </c>
      <c r="O12" s="4">
        <f t="shared" si="8"/>
        <v>1</v>
      </c>
      <c r="AA12" s="12">
        <f t="shared" si="9"/>
        <v>3.3307500164072626E-19</v>
      </c>
      <c r="AB12" s="12">
        <f t="shared" si="10"/>
        <v>3.3307500164072626E-19</v>
      </c>
      <c r="AC12" s="12">
        <f t="shared" si="11"/>
        <v>1</v>
      </c>
      <c r="AD12" s="12">
        <f t="shared" si="12"/>
        <v>0</v>
      </c>
      <c r="AE12" s="12">
        <f t="shared" si="13"/>
        <v>0</v>
      </c>
      <c r="AF12" s="12">
        <f t="shared" si="14"/>
        <v>1</v>
      </c>
      <c r="AR12">
        <f t="shared" si="15"/>
        <v>3.195795440096144E-3</v>
      </c>
      <c r="AS12">
        <f t="shared" si="16"/>
        <v>3.195795440096144E-3</v>
      </c>
      <c r="AT12">
        <f t="shared" si="17"/>
        <v>1</v>
      </c>
      <c r="AU12">
        <f t="shared" si="18"/>
        <v>1.0422287905595918E-16</v>
      </c>
      <c r="AV12">
        <f t="shared" si="19"/>
        <v>1.0422287905595918E-16</v>
      </c>
      <c r="AW12">
        <f t="shared" si="20"/>
        <v>1</v>
      </c>
      <c r="AX12">
        <f t="shared" si="21"/>
        <v>0</v>
      </c>
      <c r="AY12">
        <f t="shared" si="22"/>
        <v>0</v>
      </c>
      <c r="AZ12">
        <f t="shared" si="23"/>
        <v>1</v>
      </c>
      <c r="BA12">
        <f t="shared" si="24"/>
        <v>0</v>
      </c>
      <c r="BB12">
        <f t="shared" si="25"/>
        <v>0</v>
      </c>
      <c r="BC12">
        <f t="shared" si="26"/>
        <v>1</v>
      </c>
      <c r="BO12">
        <f t="shared" si="27"/>
        <v>0.99680420455990382</v>
      </c>
      <c r="BP12">
        <f t="shared" si="28"/>
        <v>0.99680420455990382</v>
      </c>
      <c r="BQ12">
        <f t="shared" si="29"/>
        <v>1</v>
      </c>
      <c r="BR12">
        <f t="shared" si="30"/>
        <v>1</v>
      </c>
      <c r="BS12">
        <f t="shared" si="31"/>
        <v>1</v>
      </c>
      <c r="BT12">
        <f t="shared" si="32"/>
        <v>1</v>
      </c>
      <c r="BU12">
        <f t="shared" si="33"/>
        <v>1</v>
      </c>
      <c r="BV12">
        <f t="shared" si="34"/>
        <v>0.99999999999999989</v>
      </c>
      <c r="BW12">
        <f t="shared" si="35"/>
        <v>1</v>
      </c>
      <c r="BX12">
        <f t="shared" si="36"/>
        <v>0.99680420455990382</v>
      </c>
      <c r="BY12">
        <f t="shared" si="37"/>
        <v>0.99680420455990382</v>
      </c>
      <c r="BZ12">
        <f t="shared" si="38"/>
        <v>1</v>
      </c>
    </row>
    <row r="13" spans="1:78" x14ac:dyDescent="0.35">
      <c r="A13" s="4">
        <v>1</v>
      </c>
      <c r="F13" s="4">
        <f t="shared" si="0"/>
        <v>0</v>
      </c>
      <c r="G13" s="4">
        <f t="shared" si="1"/>
        <v>3.5242484268647378E-3</v>
      </c>
      <c r="H13" s="4">
        <f t="shared" si="2"/>
        <v>1.5548226503495877E-16</v>
      </c>
      <c r="J13" s="12">
        <f t="shared" si="3"/>
        <v>0</v>
      </c>
      <c r="K13" s="12">
        <f t="shared" si="4"/>
        <v>0</v>
      </c>
      <c r="L13" s="12">
        <f t="shared" si="5"/>
        <v>1</v>
      </c>
      <c r="M13" s="4">
        <f t="shared" si="6"/>
        <v>1.5548226503495877E-16</v>
      </c>
      <c r="N13" s="4">
        <f t="shared" si="7"/>
        <v>1.5548226503495877E-16</v>
      </c>
      <c r="O13" s="4">
        <f t="shared" si="8"/>
        <v>1</v>
      </c>
      <c r="AA13" s="12">
        <f t="shared" si="9"/>
        <v>5.4795812795481962E-19</v>
      </c>
      <c r="AB13" s="12">
        <f t="shared" si="10"/>
        <v>5.4795812795481962E-19</v>
      </c>
      <c r="AC13" s="12">
        <f t="shared" si="11"/>
        <v>1</v>
      </c>
      <c r="AD13" s="12">
        <f t="shared" si="12"/>
        <v>0</v>
      </c>
      <c r="AE13" s="12">
        <f t="shared" si="13"/>
        <v>0</v>
      </c>
      <c r="AF13" s="12">
        <f t="shared" si="14"/>
        <v>1</v>
      </c>
      <c r="AR13">
        <f t="shared" si="15"/>
        <v>3.5242484268647378E-3</v>
      </c>
      <c r="AS13">
        <f t="shared" si="16"/>
        <v>3.5242484268647378E-3</v>
      </c>
      <c r="AT13">
        <f t="shared" si="17"/>
        <v>1</v>
      </c>
      <c r="AU13">
        <f t="shared" si="18"/>
        <v>1.5548226503495877E-16</v>
      </c>
      <c r="AV13">
        <f t="shared" si="19"/>
        <v>1.5548226503495877E-16</v>
      </c>
      <c r="AW13">
        <f t="shared" si="20"/>
        <v>1</v>
      </c>
      <c r="AX13">
        <f t="shared" si="21"/>
        <v>0</v>
      </c>
      <c r="AY13">
        <f t="shared" si="22"/>
        <v>0</v>
      </c>
      <c r="AZ13">
        <f t="shared" si="23"/>
        <v>1</v>
      </c>
      <c r="BA13">
        <f t="shared" si="24"/>
        <v>0</v>
      </c>
      <c r="BB13">
        <f t="shared" si="25"/>
        <v>0</v>
      </c>
      <c r="BC13">
        <f t="shared" si="26"/>
        <v>1</v>
      </c>
      <c r="BO13">
        <f t="shared" si="27"/>
        <v>0.99647575157313528</v>
      </c>
      <c r="BP13">
        <f t="shared" si="28"/>
        <v>0.99647575157313528</v>
      </c>
      <c r="BQ13">
        <f t="shared" si="29"/>
        <v>1</v>
      </c>
      <c r="BR13">
        <f t="shared" si="30"/>
        <v>1</v>
      </c>
      <c r="BS13">
        <f t="shared" si="31"/>
        <v>1</v>
      </c>
      <c r="BT13">
        <f t="shared" si="32"/>
        <v>1</v>
      </c>
      <c r="BU13">
        <f t="shared" si="33"/>
        <v>1</v>
      </c>
      <c r="BV13">
        <f t="shared" si="34"/>
        <v>1</v>
      </c>
      <c r="BW13">
        <f t="shared" si="35"/>
        <v>1</v>
      </c>
      <c r="BX13">
        <f t="shared" si="36"/>
        <v>0.99647575157313528</v>
      </c>
      <c r="BY13">
        <f t="shared" si="37"/>
        <v>0.99647575157313528</v>
      </c>
      <c r="BZ13">
        <f t="shared" si="38"/>
        <v>1</v>
      </c>
    </row>
    <row r="14" spans="1:78" x14ac:dyDescent="0.35">
      <c r="A14" s="4">
        <v>1.1000000000000001</v>
      </c>
      <c r="F14" s="4">
        <f t="shared" si="0"/>
        <v>0</v>
      </c>
      <c r="G14" s="4">
        <f t="shared" si="1"/>
        <v>3.8910505836575876E-3</v>
      </c>
      <c r="H14" s="4">
        <f t="shared" si="2"/>
        <v>2.3195228302435691E-16</v>
      </c>
      <c r="J14" s="12">
        <f t="shared" si="3"/>
        <v>0</v>
      </c>
      <c r="K14" s="12">
        <f t="shared" si="4"/>
        <v>0</v>
      </c>
      <c r="L14" s="12">
        <f t="shared" si="5"/>
        <v>1</v>
      </c>
      <c r="M14" s="4">
        <f t="shared" si="6"/>
        <v>2.3195228302435691E-16</v>
      </c>
      <c r="N14" s="4">
        <f t="shared" si="7"/>
        <v>2.3195228302435691E-16</v>
      </c>
      <c r="O14" s="4">
        <f t="shared" si="8"/>
        <v>1</v>
      </c>
      <c r="AA14" s="12">
        <f t="shared" si="9"/>
        <v>9.0253806624263387E-19</v>
      </c>
      <c r="AB14" s="12">
        <f t="shared" si="10"/>
        <v>9.0253806624263387E-19</v>
      </c>
      <c r="AC14" s="12">
        <f t="shared" si="11"/>
        <v>1</v>
      </c>
      <c r="AD14" s="12">
        <f t="shared" si="12"/>
        <v>0</v>
      </c>
      <c r="AE14" s="12">
        <f t="shared" si="13"/>
        <v>0</v>
      </c>
      <c r="AF14" s="12">
        <f t="shared" si="14"/>
        <v>1</v>
      </c>
      <c r="AR14">
        <f t="shared" si="15"/>
        <v>3.8910505836575876E-3</v>
      </c>
      <c r="AS14">
        <f t="shared" si="16"/>
        <v>3.8910505836575876E-3</v>
      </c>
      <c r="AT14">
        <f t="shared" si="17"/>
        <v>1</v>
      </c>
      <c r="AU14">
        <f t="shared" si="18"/>
        <v>2.3195228302435691E-16</v>
      </c>
      <c r="AV14">
        <f t="shared" si="19"/>
        <v>2.3195228302435691E-16</v>
      </c>
      <c r="AW14">
        <f t="shared" si="20"/>
        <v>1</v>
      </c>
      <c r="AX14">
        <f t="shared" si="21"/>
        <v>0</v>
      </c>
      <c r="AY14">
        <f t="shared" si="22"/>
        <v>0</v>
      </c>
      <c r="AZ14">
        <f t="shared" si="23"/>
        <v>1</v>
      </c>
      <c r="BA14">
        <f t="shared" si="24"/>
        <v>0</v>
      </c>
      <c r="BB14">
        <f t="shared" si="25"/>
        <v>0</v>
      </c>
      <c r="BC14">
        <f t="shared" si="26"/>
        <v>1</v>
      </c>
      <c r="BO14">
        <f t="shared" si="27"/>
        <v>0.99610894941634243</v>
      </c>
      <c r="BP14">
        <f t="shared" si="28"/>
        <v>0.99610894941634243</v>
      </c>
      <c r="BQ14">
        <f t="shared" si="29"/>
        <v>1</v>
      </c>
      <c r="BR14">
        <f t="shared" si="30"/>
        <v>1</v>
      </c>
      <c r="BS14">
        <f t="shared" si="31"/>
        <v>1</v>
      </c>
      <c r="BT14">
        <f t="shared" si="32"/>
        <v>1</v>
      </c>
      <c r="BU14">
        <f t="shared" si="33"/>
        <v>1</v>
      </c>
      <c r="BV14">
        <f t="shared" si="34"/>
        <v>1</v>
      </c>
      <c r="BW14">
        <f t="shared" si="35"/>
        <v>1</v>
      </c>
      <c r="BX14">
        <f t="shared" si="36"/>
        <v>0.99610894941634243</v>
      </c>
      <c r="BY14">
        <f t="shared" si="37"/>
        <v>0.99610894941634243</v>
      </c>
      <c r="BZ14">
        <f t="shared" si="38"/>
        <v>1</v>
      </c>
    </row>
    <row r="15" spans="1:78" x14ac:dyDescent="0.35">
      <c r="A15" s="4">
        <v>1.2</v>
      </c>
      <c r="F15" s="4">
        <f t="shared" si="0"/>
        <v>0</v>
      </c>
      <c r="G15" s="4">
        <f t="shared" si="1"/>
        <v>4.3012152543698313E-3</v>
      </c>
      <c r="H15" s="4">
        <f t="shared" si="2"/>
        <v>3.4603214449001304E-16</v>
      </c>
      <c r="J15" s="12">
        <f t="shared" si="3"/>
        <v>0</v>
      </c>
      <c r="K15" s="12">
        <f t="shared" si="4"/>
        <v>0</v>
      </c>
      <c r="L15" s="12">
        <f t="shared" si="5"/>
        <v>1</v>
      </c>
      <c r="M15" s="4">
        <f t="shared" si="6"/>
        <v>3.4603214449001304E-16</v>
      </c>
      <c r="N15" s="4">
        <f t="shared" si="7"/>
        <v>3.4603214449001304E-16</v>
      </c>
      <c r="O15" s="4">
        <f t="shared" si="8"/>
        <v>1</v>
      </c>
      <c r="AA15" s="12">
        <f t="shared" si="9"/>
        <v>1.4883587383827498E-18</v>
      </c>
      <c r="AB15" s="12">
        <f t="shared" si="10"/>
        <v>1.4883587383827498E-18</v>
      </c>
      <c r="AC15" s="12">
        <f t="shared" si="11"/>
        <v>1</v>
      </c>
      <c r="AD15" s="12">
        <f t="shared" si="12"/>
        <v>0</v>
      </c>
      <c r="AE15" s="12">
        <f t="shared" si="13"/>
        <v>0</v>
      </c>
      <c r="AF15" s="12">
        <f t="shared" si="14"/>
        <v>1</v>
      </c>
      <c r="AR15">
        <f t="shared" si="15"/>
        <v>4.3012152543698313E-3</v>
      </c>
      <c r="AS15">
        <f t="shared" si="16"/>
        <v>4.3012152543698313E-3</v>
      </c>
      <c r="AT15">
        <f t="shared" si="17"/>
        <v>1</v>
      </c>
      <c r="AU15">
        <f t="shared" si="18"/>
        <v>3.4603214449001304E-16</v>
      </c>
      <c r="AV15">
        <f t="shared" si="19"/>
        <v>3.4603214449001304E-16</v>
      </c>
      <c r="AW15">
        <f t="shared" si="20"/>
        <v>1</v>
      </c>
      <c r="AX15">
        <f t="shared" si="21"/>
        <v>0</v>
      </c>
      <c r="AY15">
        <f t="shared" si="22"/>
        <v>0</v>
      </c>
      <c r="AZ15">
        <f t="shared" si="23"/>
        <v>1</v>
      </c>
      <c r="BA15">
        <f t="shared" si="24"/>
        <v>0</v>
      </c>
      <c r="BB15">
        <f t="shared" si="25"/>
        <v>0</v>
      </c>
      <c r="BC15">
        <f t="shared" si="26"/>
        <v>1</v>
      </c>
      <c r="BO15">
        <f t="shared" si="27"/>
        <v>0.99569878474563012</v>
      </c>
      <c r="BP15">
        <f t="shared" si="28"/>
        <v>0.99569878474563012</v>
      </c>
      <c r="BQ15">
        <f t="shared" si="29"/>
        <v>1</v>
      </c>
      <c r="BR15">
        <f t="shared" si="30"/>
        <v>1</v>
      </c>
      <c r="BS15">
        <f t="shared" si="31"/>
        <v>1</v>
      </c>
      <c r="BT15">
        <f t="shared" si="32"/>
        <v>1</v>
      </c>
      <c r="BU15">
        <f t="shared" si="33"/>
        <v>1</v>
      </c>
      <c r="BV15">
        <f t="shared" si="34"/>
        <v>1</v>
      </c>
      <c r="BW15">
        <f t="shared" si="35"/>
        <v>1</v>
      </c>
      <c r="BX15">
        <f t="shared" si="36"/>
        <v>0.99569878474563012</v>
      </c>
      <c r="BY15">
        <f t="shared" si="37"/>
        <v>0.99569878474563012</v>
      </c>
      <c r="BZ15">
        <f t="shared" si="38"/>
        <v>1</v>
      </c>
    </row>
    <row r="16" spans="1:78" x14ac:dyDescent="0.35">
      <c r="A16" s="4">
        <v>1.3</v>
      </c>
      <c r="F16" s="4">
        <f t="shared" si="0"/>
        <v>0</v>
      </c>
      <c r="G16" s="4">
        <f t="shared" si="1"/>
        <v>4.7604797522440697E-3</v>
      </c>
      <c r="H16" s="4">
        <f t="shared" si="2"/>
        <v>5.162192993279732E-16</v>
      </c>
      <c r="J16" s="12">
        <f t="shared" si="3"/>
        <v>0</v>
      </c>
      <c r="K16" s="12">
        <f t="shared" si="4"/>
        <v>0</v>
      </c>
      <c r="L16" s="12">
        <f t="shared" si="5"/>
        <v>1</v>
      </c>
      <c r="M16" s="4">
        <f t="shared" si="6"/>
        <v>5.162192993279732E-16</v>
      </c>
      <c r="N16" s="4">
        <f t="shared" si="7"/>
        <v>5.162192993279732E-16</v>
      </c>
      <c r="O16" s="4">
        <f t="shared" si="8"/>
        <v>1</v>
      </c>
      <c r="AA16" s="12">
        <f t="shared" si="9"/>
        <v>2.457451522168437E-18</v>
      </c>
      <c r="AB16" s="12">
        <f t="shared" si="10"/>
        <v>2.457451522168437E-18</v>
      </c>
      <c r="AC16" s="12">
        <f t="shared" si="11"/>
        <v>1</v>
      </c>
      <c r="AD16" s="12">
        <f t="shared" si="12"/>
        <v>0</v>
      </c>
      <c r="AE16" s="12">
        <f t="shared" si="13"/>
        <v>0</v>
      </c>
      <c r="AF16" s="12">
        <f t="shared" si="14"/>
        <v>1</v>
      </c>
      <c r="AR16">
        <f t="shared" si="15"/>
        <v>4.7604797522440697E-3</v>
      </c>
      <c r="AS16">
        <f t="shared" si="16"/>
        <v>4.7604797522440697E-3</v>
      </c>
      <c r="AT16">
        <f t="shared" si="17"/>
        <v>1</v>
      </c>
      <c r="AU16">
        <f t="shared" si="18"/>
        <v>5.162192993279732E-16</v>
      </c>
      <c r="AV16">
        <f t="shared" si="19"/>
        <v>5.162192993279732E-16</v>
      </c>
      <c r="AW16">
        <f t="shared" si="20"/>
        <v>1</v>
      </c>
      <c r="AX16">
        <f t="shared" si="21"/>
        <v>0</v>
      </c>
      <c r="AY16">
        <f t="shared" si="22"/>
        <v>0</v>
      </c>
      <c r="AZ16">
        <f t="shared" si="23"/>
        <v>1</v>
      </c>
      <c r="BA16">
        <f t="shared" si="24"/>
        <v>0</v>
      </c>
      <c r="BB16">
        <f t="shared" si="25"/>
        <v>0</v>
      </c>
      <c r="BC16">
        <f t="shared" si="26"/>
        <v>1</v>
      </c>
      <c r="BO16">
        <f t="shared" si="27"/>
        <v>0.99523952024775597</v>
      </c>
      <c r="BP16">
        <f t="shared" si="28"/>
        <v>0.99523952024775597</v>
      </c>
      <c r="BQ16">
        <f t="shared" si="29"/>
        <v>1</v>
      </c>
      <c r="BR16">
        <f t="shared" si="30"/>
        <v>1</v>
      </c>
      <c r="BS16">
        <f t="shared" si="31"/>
        <v>1</v>
      </c>
      <c r="BT16">
        <f t="shared" si="32"/>
        <v>1</v>
      </c>
      <c r="BU16">
        <f t="shared" si="33"/>
        <v>1</v>
      </c>
      <c r="BV16">
        <f t="shared" si="34"/>
        <v>1</v>
      </c>
      <c r="BW16">
        <f t="shared" si="35"/>
        <v>1</v>
      </c>
      <c r="BX16">
        <f t="shared" si="36"/>
        <v>0.99523952024775597</v>
      </c>
      <c r="BY16">
        <f t="shared" si="37"/>
        <v>0.99523952024775597</v>
      </c>
      <c r="BZ16">
        <f t="shared" si="38"/>
        <v>1</v>
      </c>
    </row>
    <row r="17" spans="1:78" x14ac:dyDescent="0.35">
      <c r="A17" s="4">
        <v>1.4</v>
      </c>
      <c r="F17" s="4">
        <f t="shared" si="0"/>
        <v>0</v>
      </c>
      <c r="G17" s="4">
        <f t="shared" si="1"/>
        <v>5.2754192435996812E-3</v>
      </c>
      <c r="H17" s="4">
        <f t="shared" si="2"/>
        <v>7.7010870013654634E-16</v>
      </c>
      <c r="J17" s="12">
        <f t="shared" si="3"/>
        <v>0</v>
      </c>
      <c r="K17" s="12">
        <f t="shared" si="4"/>
        <v>0</v>
      </c>
      <c r="L17" s="12">
        <f t="shared" si="5"/>
        <v>1</v>
      </c>
      <c r="M17" s="4">
        <f t="shared" si="6"/>
        <v>7.7010870013654634E-16</v>
      </c>
      <c r="N17" s="4">
        <f t="shared" si="7"/>
        <v>7.7010870013654634E-16</v>
      </c>
      <c r="O17" s="4">
        <f t="shared" si="8"/>
        <v>1</v>
      </c>
      <c r="AA17" s="12">
        <f t="shared" si="9"/>
        <v>4.062646256363873E-18</v>
      </c>
      <c r="AB17" s="12">
        <f t="shared" si="10"/>
        <v>4.062646256363873E-18</v>
      </c>
      <c r="AC17" s="12">
        <f t="shared" si="11"/>
        <v>1</v>
      </c>
      <c r="AD17" s="12">
        <f t="shared" si="12"/>
        <v>0</v>
      </c>
      <c r="AE17" s="12">
        <f t="shared" si="13"/>
        <v>0</v>
      </c>
      <c r="AF17" s="12">
        <f t="shared" si="14"/>
        <v>1</v>
      </c>
      <c r="AR17">
        <f t="shared" si="15"/>
        <v>5.2754192435996812E-3</v>
      </c>
      <c r="AS17">
        <f t="shared" si="16"/>
        <v>5.2754192435996812E-3</v>
      </c>
      <c r="AT17">
        <f t="shared" si="17"/>
        <v>1</v>
      </c>
      <c r="AU17">
        <f t="shared" si="18"/>
        <v>7.7010870013654634E-16</v>
      </c>
      <c r="AV17">
        <f t="shared" si="19"/>
        <v>7.7010870013654634E-16</v>
      </c>
      <c r="AW17">
        <f t="shared" si="20"/>
        <v>1</v>
      </c>
      <c r="AX17">
        <f t="shared" si="21"/>
        <v>0</v>
      </c>
      <c r="AY17">
        <f t="shared" si="22"/>
        <v>0</v>
      </c>
      <c r="AZ17">
        <f t="shared" si="23"/>
        <v>1</v>
      </c>
      <c r="BA17">
        <f t="shared" si="24"/>
        <v>0</v>
      </c>
      <c r="BB17">
        <f t="shared" si="25"/>
        <v>0</v>
      </c>
      <c r="BC17">
        <f t="shared" si="26"/>
        <v>1</v>
      </c>
      <c r="BO17">
        <f t="shared" si="27"/>
        <v>0.99472458075640036</v>
      </c>
      <c r="BP17">
        <f t="shared" si="28"/>
        <v>0.99472458075640036</v>
      </c>
      <c r="BQ17">
        <f t="shared" si="29"/>
        <v>1</v>
      </c>
      <c r="BR17">
        <f t="shared" si="30"/>
        <v>1</v>
      </c>
      <c r="BS17">
        <f t="shared" si="31"/>
        <v>1</v>
      </c>
      <c r="BT17">
        <f t="shared" si="32"/>
        <v>1</v>
      </c>
      <c r="BU17">
        <f t="shared" si="33"/>
        <v>1</v>
      </c>
      <c r="BV17">
        <f t="shared" si="34"/>
        <v>1</v>
      </c>
      <c r="BW17">
        <f t="shared" si="35"/>
        <v>1</v>
      </c>
      <c r="BX17">
        <f t="shared" si="36"/>
        <v>0.99472458075640036</v>
      </c>
      <c r="BY17">
        <f t="shared" si="37"/>
        <v>0.99472458075640036</v>
      </c>
      <c r="BZ17">
        <f t="shared" si="38"/>
        <v>1</v>
      </c>
    </row>
    <row r="18" spans="1:78" x14ac:dyDescent="0.35">
      <c r="A18" s="4">
        <v>1.5</v>
      </c>
      <c r="F18" s="4">
        <f t="shared" si="0"/>
        <v>0</v>
      </c>
      <c r="G18" s="4">
        <f t="shared" si="1"/>
        <v>5.8535798275806536E-3</v>
      </c>
      <c r="H18" s="4">
        <f t="shared" si="2"/>
        <v>1.1488671787321128E-15</v>
      </c>
      <c r="J18" s="12">
        <f t="shared" si="3"/>
        <v>0</v>
      </c>
      <c r="K18" s="12">
        <f t="shared" si="4"/>
        <v>0</v>
      </c>
      <c r="L18" s="12">
        <f t="shared" si="5"/>
        <v>1</v>
      </c>
      <c r="M18" s="4">
        <f t="shared" si="6"/>
        <v>1.1488671787321128E-15</v>
      </c>
      <c r="N18" s="4">
        <f t="shared" si="7"/>
        <v>1.1488671787321128E-15</v>
      </c>
      <c r="O18" s="4">
        <f t="shared" si="8"/>
        <v>1</v>
      </c>
      <c r="AA18" s="12">
        <f t="shared" si="9"/>
        <v>6.7249857419957925E-18</v>
      </c>
      <c r="AB18" s="12">
        <f t="shared" si="10"/>
        <v>6.7249857419957925E-18</v>
      </c>
      <c r="AC18" s="12">
        <f t="shared" si="11"/>
        <v>1</v>
      </c>
      <c r="AD18" s="12">
        <f t="shared" si="12"/>
        <v>0</v>
      </c>
      <c r="AE18" s="12">
        <f t="shared" si="13"/>
        <v>0</v>
      </c>
      <c r="AF18" s="12">
        <f t="shared" si="14"/>
        <v>1</v>
      </c>
      <c r="AR18">
        <f t="shared" si="15"/>
        <v>5.8535798275806536E-3</v>
      </c>
      <c r="AS18">
        <f t="shared" si="16"/>
        <v>5.8535798275806536E-3</v>
      </c>
      <c r="AT18">
        <f t="shared" si="17"/>
        <v>1</v>
      </c>
      <c r="AU18">
        <f t="shared" si="18"/>
        <v>1.1488671787321128E-15</v>
      </c>
      <c r="AV18">
        <f t="shared" si="19"/>
        <v>1.1488671787321128E-15</v>
      </c>
      <c r="AW18">
        <f t="shared" si="20"/>
        <v>1</v>
      </c>
      <c r="AX18">
        <f t="shared" si="21"/>
        <v>0</v>
      </c>
      <c r="AY18">
        <f t="shared" si="22"/>
        <v>0</v>
      </c>
      <c r="AZ18">
        <f t="shared" si="23"/>
        <v>1</v>
      </c>
      <c r="BA18">
        <f t="shared" si="24"/>
        <v>0</v>
      </c>
      <c r="BB18">
        <f t="shared" si="25"/>
        <v>0</v>
      </c>
      <c r="BC18">
        <f t="shared" si="26"/>
        <v>1</v>
      </c>
      <c r="BO18">
        <f t="shared" si="27"/>
        <v>0.99414642017241939</v>
      </c>
      <c r="BP18">
        <f t="shared" si="28"/>
        <v>0.99414642017241939</v>
      </c>
      <c r="BQ18">
        <f t="shared" si="29"/>
        <v>1</v>
      </c>
      <c r="BR18">
        <f t="shared" si="30"/>
        <v>1</v>
      </c>
      <c r="BS18">
        <f t="shared" si="31"/>
        <v>1</v>
      </c>
      <c r="BT18">
        <f t="shared" si="32"/>
        <v>1</v>
      </c>
      <c r="BU18">
        <f t="shared" si="33"/>
        <v>1</v>
      </c>
      <c r="BV18">
        <f t="shared" si="34"/>
        <v>0.99999999999999989</v>
      </c>
      <c r="BW18">
        <f t="shared" si="35"/>
        <v>1</v>
      </c>
      <c r="BX18">
        <f t="shared" si="36"/>
        <v>0.99414642017241939</v>
      </c>
      <c r="BY18">
        <f t="shared" si="37"/>
        <v>0.99414642017241939</v>
      </c>
      <c r="BZ18">
        <f t="shared" si="38"/>
        <v>1</v>
      </c>
    </row>
    <row r="19" spans="1:78" x14ac:dyDescent="0.35">
      <c r="A19" s="4">
        <v>1.6</v>
      </c>
      <c r="C19" s="154" t="s">
        <v>17</v>
      </c>
      <c r="D19" s="154"/>
      <c r="F19" s="4">
        <f t="shared" si="0"/>
        <v>0</v>
      </c>
      <c r="G19" s="4">
        <f t="shared" si="1"/>
        <v>6.5036342017956725E-3</v>
      </c>
      <c r="H19" s="4">
        <f t="shared" si="2"/>
        <v>1.71390843154201E-15</v>
      </c>
      <c r="J19" s="12">
        <f t="shared" si="3"/>
        <v>0</v>
      </c>
      <c r="K19" s="12">
        <f t="shared" si="4"/>
        <v>0</v>
      </c>
      <c r="L19" s="12">
        <f t="shared" si="5"/>
        <v>1</v>
      </c>
      <c r="M19" s="4">
        <f t="shared" si="6"/>
        <v>1.71390843154201E-15</v>
      </c>
      <c r="N19" s="4">
        <f t="shared" si="7"/>
        <v>1.71390843154201E-15</v>
      </c>
      <c r="O19" s="4">
        <f t="shared" si="8"/>
        <v>1</v>
      </c>
      <c r="AA19" s="12">
        <f t="shared" si="9"/>
        <v>1.1146633494122594E-17</v>
      </c>
      <c r="AB19" s="12">
        <f t="shared" si="10"/>
        <v>1.1146633494122594E-17</v>
      </c>
      <c r="AC19" s="12">
        <f t="shared" si="11"/>
        <v>1</v>
      </c>
      <c r="AD19" s="12">
        <f t="shared" si="12"/>
        <v>0</v>
      </c>
      <c r="AE19" s="12">
        <f t="shared" si="13"/>
        <v>0</v>
      </c>
      <c r="AF19" s="12">
        <f t="shared" si="14"/>
        <v>1</v>
      </c>
      <c r="AR19">
        <f t="shared" si="15"/>
        <v>6.5036342017956725E-3</v>
      </c>
      <c r="AS19">
        <f t="shared" si="16"/>
        <v>6.5036342017956725E-3</v>
      </c>
      <c r="AT19">
        <f t="shared" si="17"/>
        <v>1</v>
      </c>
      <c r="AU19">
        <f t="shared" si="18"/>
        <v>1.71390843154201E-15</v>
      </c>
      <c r="AV19">
        <f t="shared" si="19"/>
        <v>1.71390843154201E-15</v>
      </c>
      <c r="AW19">
        <f t="shared" si="20"/>
        <v>1</v>
      </c>
      <c r="AX19">
        <f t="shared" si="21"/>
        <v>0</v>
      </c>
      <c r="AY19">
        <f t="shared" si="22"/>
        <v>0</v>
      </c>
      <c r="AZ19">
        <f t="shared" si="23"/>
        <v>1</v>
      </c>
      <c r="BA19">
        <f t="shared" si="24"/>
        <v>0</v>
      </c>
      <c r="BB19">
        <f t="shared" si="25"/>
        <v>0</v>
      </c>
      <c r="BC19">
        <f t="shared" si="26"/>
        <v>1</v>
      </c>
      <c r="BO19">
        <f t="shared" si="27"/>
        <v>0.99349636579820433</v>
      </c>
      <c r="BP19">
        <f t="shared" si="28"/>
        <v>0.99349636579820433</v>
      </c>
      <c r="BQ19">
        <f t="shared" si="29"/>
        <v>1</v>
      </c>
      <c r="BR19">
        <f t="shared" si="30"/>
        <v>1</v>
      </c>
      <c r="BS19">
        <f t="shared" si="31"/>
        <v>1</v>
      </c>
      <c r="BT19">
        <f t="shared" si="32"/>
        <v>1</v>
      </c>
      <c r="BU19">
        <f t="shared" si="33"/>
        <v>1</v>
      </c>
      <c r="BV19">
        <f t="shared" si="34"/>
        <v>1</v>
      </c>
      <c r="BW19">
        <f t="shared" si="35"/>
        <v>1</v>
      </c>
      <c r="BX19">
        <f t="shared" si="36"/>
        <v>0.99349636579820433</v>
      </c>
      <c r="BY19">
        <f t="shared" si="37"/>
        <v>0.99349636579820433</v>
      </c>
      <c r="BZ19">
        <f t="shared" si="38"/>
        <v>1</v>
      </c>
    </row>
    <row r="20" spans="1:78" x14ac:dyDescent="0.35">
      <c r="A20" s="4">
        <v>1.7</v>
      </c>
      <c r="C20" s="4" t="s">
        <v>9</v>
      </c>
      <c r="D20" s="4">
        <v>4</v>
      </c>
      <c r="F20" s="4">
        <f t="shared" si="0"/>
        <v>0</v>
      </c>
      <c r="G20" s="4">
        <f t="shared" si="1"/>
        <v>7.235563907879273E-3</v>
      </c>
      <c r="H20" s="4">
        <f t="shared" si="2"/>
        <v>2.556850927669977E-15</v>
      </c>
      <c r="J20" s="12">
        <f t="shared" si="3"/>
        <v>0</v>
      </c>
      <c r="K20" s="12">
        <f t="shared" si="4"/>
        <v>0</v>
      </c>
      <c r="L20" s="12">
        <f t="shared" si="5"/>
        <v>1</v>
      </c>
      <c r="M20" s="4">
        <f t="shared" si="6"/>
        <v>2.556850927669977E-15</v>
      </c>
      <c r="N20" s="4">
        <f t="shared" si="7"/>
        <v>2.556850927669977E-15</v>
      </c>
      <c r="O20" s="4">
        <f t="shared" si="8"/>
        <v>1</v>
      </c>
      <c r="AA20" s="12">
        <f t="shared" si="9"/>
        <v>1.8500258290076523E-17</v>
      </c>
      <c r="AB20" s="12">
        <f t="shared" si="10"/>
        <v>1.8500258290076523E-17</v>
      </c>
      <c r="AC20" s="12">
        <f t="shared" si="11"/>
        <v>1</v>
      </c>
      <c r="AD20" s="12">
        <f t="shared" si="12"/>
        <v>0</v>
      </c>
      <c r="AE20" s="12">
        <f t="shared" si="13"/>
        <v>0</v>
      </c>
      <c r="AF20" s="12">
        <f t="shared" si="14"/>
        <v>1</v>
      </c>
      <c r="AR20">
        <f t="shared" si="15"/>
        <v>7.235563907879273E-3</v>
      </c>
      <c r="AS20">
        <f t="shared" si="16"/>
        <v>7.235563907879273E-3</v>
      </c>
      <c r="AT20">
        <f t="shared" si="17"/>
        <v>1</v>
      </c>
      <c r="AU20">
        <f t="shared" si="18"/>
        <v>2.556850927669977E-15</v>
      </c>
      <c r="AV20">
        <f t="shared" si="19"/>
        <v>2.556850927669977E-15</v>
      </c>
      <c r="AW20">
        <f t="shared" si="20"/>
        <v>1</v>
      </c>
      <c r="AX20">
        <f t="shared" si="21"/>
        <v>0</v>
      </c>
      <c r="AY20">
        <f t="shared" si="22"/>
        <v>0</v>
      </c>
      <c r="AZ20">
        <f t="shared" si="23"/>
        <v>1</v>
      </c>
      <c r="BA20">
        <f t="shared" si="24"/>
        <v>0</v>
      </c>
      <c r="BB20">
        <f t="shared" si="25"/>
        <v>0</v>
      </c>
      <c r="BC20">
        <f t="shared" si="26"/>
        <v>1</v>
      </c>
      <c r="BO20">
        <f t="shared" si="27"/>
        <v>0.99276443609212073</v>
      </c>
      <c r="BP20">
        <f t="shared" si="28"/>
        <v>0.99276443609212073</v>
      </c>
      <c r="BQ20">
        <f t="shared" si="29"/>
        <v>1</v>
      </c>
      <c r="BR20">
        <f t="shared" si="30"/>
        <v>1</v>
      </c>
      <c r="BS20">
        <f t="shared" si="31"/>
        <v>1</v>
      </c>
      <c r="BT20">
        <f t="shared" si="32"/>
        <v>1</v>
      </c>
      <c r="BU20">
        <f t="shared" si="33"/>
        <v>1</v>
      </c>
      <c r="BV20">
        <f t="shared" si="34"/>
        <v>1</v>
      </c>
      <c r="BW20">
        <f t="shared" si="35"/>
        <v>1</v>
      </c>
      <c r="BX20">
        <f t="shared" si="36"/>
        <v>0.99276443609212073</v>
      </c>
      <c r="BY20">
        <f t="shared" si="37"/>
        <v>0.99276443609212073</v>
      </c>
      <c r="BZ20">
        <f t="shared" si="38"/>
        <v>1</v>
      </c>
    </row>
    <row r="21" spans="1:78" x14ac:dyDescent="0.35">
      <c r="A21" s="4">
        <v>1.8</v>
      </c>
      <c r="C21" s="4" t="s">
        <v>10</v>
      </c>
      <c r="D21" s="4">
        <v>4</v>
      </c>
      <c r="F21" s="4">
        <f t="shared" si="0"/>
        <v>0</v>
      </c>
      <c r="G21" s="4">
        <f t="shared" si="1"/>
        <v>8.0608728553292312E-3</v>
      </c>
      <c r="H21" s="4">
        <f t="shared" si="2"/>
        <v>3.8143733620850555E-15</v>
      </c>
      <c r="J21" s="12">
        <f t="shared" si="3"/>
        <v>0</v>
      </c>
      <c r="K21" s="12">
        <f t="shared" si="4"/>
        <v>0</v>
      </c>
      <c r="L21" s="12">
        <f t="shared" si="5"/>
        <v>1</v>
      </c>
      <c r="M21" s="4">
        <f t="shared" si="6"/>
        <v>3.8143733620850555E-15</v>
      </c>
      <c r="N21" s="4">
        <f t="shared" si="7"/>
        <v>3.8143733620850555E-15</v>
      </c>
      <c r="O21" s="4">
        <f t="shared" si="8"/>
        <v>1</v>
      </c>
      <c r="AA21" s="12">
        <f t="shared" si="9"/>
        <v>3.0747178694522318E-17</v>
      </c>
      <c r="AB21" s="12">
        <f t="shared" si="10"/>
        <v>3.0747178694522318E-17</v>
      </c>
      <c r="AC21" s="12">
        <f t="shared" si="11"/>
        <v>1</v>
      </c>
      <c r="AD21" s="12">
        <f t="shared" si="12"/>
        <v>0</v>
      </c>
      <c r="AE21" s="12">
        <f t="shared" si="13"/>
        <v>0</v>
      </c>
      <c r="AF21" s="12">
        <f t="shared" si="14"/>
        <v>1</v>
      </c>
      <c r="AR21">
        <f t="shared" si="15"/>
        <v>8.0608728553292312E-3</v>
      </c>
      <c r="AS21">
        <f t="shared" si="16"/>
        <v>8.0608728553292312E-3</v>
      </c>
      <c r="AT21">
        <f t="shared" si="17"/>
        <v>1</v>
      </c>
      <c r="AU21">
        <f t="shared" si="18"/>
        <v>3.8143733620850555E-15</v>
      </c>
      <c r="AV21">
        <f t="shared" si="19"/>
        <v>3.8143733620850555E-15</v>
      </c>
      <c r="AW21">
        <f t="shared" si="20"/>
        <v>1</v>
      </c>
      <c r="AX21">
        <f t="shared" si="21"/>
        <v>0</v>
      </c>
      <c r="AY21">
        <f t="shared" si="22"/>
        <v>0</v>
      </c>
      <c r="AZ21">
        <f t="shared" si="23"/>
        <v>1</v>
      </c>
      <c r="BA21">
        <f t="shared" si="24"/>
        <v>0</v>
      </c>
      <c r="BB21">
        <f t="shared" si="25"/>
        <v>0</v>
      </c>
      <c r="BC21">
        <f t="shared" si="26"/>
        <v>1</v>
      </c>
      <c r="BO21">
        <f t="shared" si="27"/>
        <v>0.99193912714467081</v>
      </c>
      <c r="BP21">
        <f t="shared" si="28"/>
        <v>0.99193912714467081</v>
      </c>
      <c r="BQ21">
        <f t="shared" si="29"/>
        <v>1</v>
      </c>
      <c r="BR21">
        <f t="shared" si="30"/>
        <v>1</v>
      </c>
      <c r="BS21">
        <f t="shared" si="31"/>
        <v>1</v>
      </c>
      <c r="BT21">
        <f t="shared" si="32"/>
        <v>1</v>
      </c>
      <c r="BU21">
        <f t="shared" si="33"/>
        <v>1</v>
      </c>
      <c r="BV21">
        <f t="shared" si="34"/>
        <v>0.99999999999999989</v>
      </c>
      <c r="BW21">
        <f t="shared" si="35"/>
        <v>1</v>
      </c>
      <c r="BX21">
        <f t="shared" si="36"/>
        <v>0.99193912714467081</v>
      </c>
      <c r="BY21">
        <f t="shared" si="37"/>
        <v>0.99193912714467081</v>
      </c>
      <c r="BZ21">
        <f t="shared" si="38"/>
        <v>1</v>
      </c>
    </row>
    <row r="22" spans="1:78" x14ac:dyDescent="0.35">
      <c r="A22" s="4">
        <v>1.9</v>
      </c>
      <c r="C22" s="4" t="s">
        <v>11</v>
      </c>
      <c r="D22" s="4">
        <v>9</v>
      </c>
      <c r="F22" s="4">
        <f t="shared" si="0"/>
        <v>0</v>
      </c>
      <c r="G22" s="4">
        <f t="shared" si="1"/>
        <v>8.9928376379164576E-3</v>
      </c>
      <c r="H22" s="4">
        <f t="shared" si="2"/>
        <v>5.6903763875834751E-15</v>
      </c>
      <c r="J22" s="12">
        <f t="shared" si="3"/>
        <v>0</v>
      </c>
      <c r="K22" s="12">
        <f t="shared" si="4"/>
        <v>0</v>
      </c>
      <c r="L22" s="12">
        <f t="shared" si="5"/>
        <v>1</v>
      </c>
      <c r="M22" s="4">
        <f t="shared" si="6"/>
        <v>5.6903763875834751E-15</v>
      </c>
      <c r="N22" s="4">
        <f t="shared" si="7"/>
        <v>5.6903763875834751E-15</v>
      </c>
      <c r="O22" s="4">
        <f t="shared" si="8"/>
        <v>1</v>
      </c>
      <c r="AA22" s="12">
        <f t="shared" si="9"/>
        <v>5.1172630952171761E-17</v>
      </c>
      <c r="AB22" s="12">
        <f t="shared" si="10"/>
        <v>5.1172630952171761E-17</v>
      </c>
      <c r="AC22" s="12">
        <f t="shared" si="11"/>
        <v>1</v>
      </c>
      <c r="AD22" s="12">
        <f t="shared" si="12"/>
        <v>0</v>
      </c>
      <c r="AE22" s="12">
        <f t="shared" si="13"/>
        <v>0</v>
      </c>
      <c r="AF22" s="12">
        <f t="shared" si="14"/>
        <v>1</v>
      </c>
      <c r="AR22">
        <f t="shared" si="15"/>
        <v>8.9928376379164576E-3</v>
      </c>
      <c r="AS22">
        <f t="shared" si="16"/>
        <v>8.9928376379164576E-3</v>
      </c>
      <c r="AT22">
        <f t="shared" si="17"/>
        <v>1</v>
      </c>
      <c r="AU22">
        <f t="shared" si="18"/>
        <v>5.6903763875834751E-15</v>
      </c>
      <c r="AV22">
        <f t="shared" si="19"/>
        <v>5.6903763875834751E-15</v>
      </c>
      <c r="AW22">
        <f t="shared" si="20"/>
        <v>1</v>
      </c>
      <c r="AX22">
        <f t="shared" si="21"/>
        <v>0</v>
      </c>
      <c r="AY22">
        <f t="shared" si="22"/>
        <v>0</v>
      </c>
      <c r="AZ22">
        <f t="shared" si="23"/>
        <v>1</v>
      </c>
      <c r="BA22">
        <f t="shared" si="24"/>
        <v>0</v>
      </c>
      <c r="BB22">
        <f t="shared" si="25"/>
        <v>0</v>
      </c>
      <c r="BC22">
        <f t="shared" si="26"/>
        <v>1</v>
      </c>
      <c r="BO22">
        <f t="shared" si="27"/>
        <v>0.99100716236208353</v>
      </c>
      <c r="BP22">
        <f t="shared" si="28"/>
        <v>0.99100716236208353</v>
      </c>
      <c r="BQ22">
        <f t="shared" si="29"/>
        <v>1</v>
      </c>
      <c r="BR22">
        <f t="shared" si="30"/>
        <v>1</v>
      </c>
      <c r="BS22">
        <f t="shared" si="31"/>
        <v>1</v>
      </c>
      <c r="BT22">
        <f t="shared" si="32"/>
        <v>1</v>
      </c>
      <c r="BU22">
        <f t="shared" si="33"/>
        <v>1</v>
      </c>
      <c r="BV22">
        <f t="shared" si="34"/>
        <v>1</v>
      </c>
      <c r="BW22">
        <f t="shared" si="35"/>
        <v>1</v>
      </c>
      <c r="BX22">
        <f t="shared" si="36"/>
        <v>0.99100716236208353</v>
      </c>
      <c r="BY22">
        <f t="shared" si="37"/>
        <v>0.99100716236208353</v>
      </c>
      <c r="BZ22">
        <f t="shared" si="38"/>
        <v>1</v>
      </c>
    </row>
    <row r="23" spans="1:78" x14ac:dyDescent="0.35">
      <c r="A23" s="4">
        <v>2</v>
      </c>
      <c r="F23" s="4">
        <f t="shared" si="0"/>
        <v>0</v>
      </c>
      <c r="G23" s="4">
        <f t="shared" si="1"/>
        <v>1.0046801094269945E-2</v>
      </c>
      <c r="H23" s="4">
        <f t="shared" si="2"/>
        <v>8.4890440338717061E-15</v>
      </c>
      <c r="J23" s="12">
        <f t="shared" si="3"/>
        <v>0</v>
      </c>
      <c r="K23" s="12">
        <f t="shared" si="4"/>
        <v>0</v>
      </c>
      <c r="L23" s="12">
        <f t="shared" si="5"/>
        <v>1</v>
      </c>
      <c r="M23" s="4">
        <f t="shared" si="6"/>
        <v>8.4890440338717061E-15</v>
      </c>
      <c r="N23" s="4">
        <f t="shared" si="7"/>
        <v>8.4890440338717061E-15</v>
      </c>
      <c r="O23" s="4">
        <f t="shared" si="8"/>
        <v>1</v>
      </c>
      <c r="AA23" s="12">
        <f t="shared" si="9"/>
        <v>8.5287736888808002E-17</v>
      </c>
      <c r="AB23" s="12">
        <f t="shared" si="10"/>
        <v>8.5287736888808002E-17</v>
      </c>
      <c r="AC23" s="12">
        <f t="shared" si="11"/>
        <v>1</v>
      </c>
      <c r="AD23" s="12">
        <f t="shared" si="12"/>
        <v>0</v>
      </c>
      <c r="AE23" s="12">
        <f t="shared" si="13"/>
        <v>0</v>
      </c>
      <c r="AF23" s="12">
        <f t="shared" si="14"/>
        <v>1</v>
      </c>
      <c r="AR23">
        <f t="shared" si="15"/>
        <v>1.0046801094269945E-2</v>
      </c>
      <c r="AS23">
        <f t="shared" si="16"/>
        <v>1.0046801094269945E-2</v>
      </c>
      <c r="AT23">
        <f t="shared" si="17"/>
        <v>1</v>
      </c>
      <c r="AU23">
        <f t="shared" si="18"/>
        <v>8.4890440338717061E-15</v>
      </c>
      <c r="AV23">
        <f t="shared" si="19"/>
        <v>8.4890440338717061E-15</v>
      </c>
      <c r="AW23">
        <f t="shared" si="20"/>
        <v>1</v>
      </c>
      <c r="AX23">
        <f t="shared" si="21"/>
        <v>0</v>
      </c>
      <c r="AY23">
        <f t="shared" si="22"/>
        <v>0</v>
      </c>
      <c r="AZ23">
        <f t="shared" si="23"/>
        <v>1</v>
      </c>
      <c r="BA23">
        <f t="shared" si="24"/>
        <v>0</v>
      </c>
      <c r="BB23">
        <f t="shared" si="25"/>
        <v>0</v>
      </c>
      <c r="BC23">
        <f t="shared" si="26"/>
        <v>1</v>
      </c>
      <c r="BO23">
        <f t="shared" si="27"/>
        <v>0.98995319890573008</v>
      </c>
      <c r="BP23">
        <f t="shared" si="28"/>
        <v>0.98995319890573008</v>
      </c>
      <c r="BQ23">
        <f t="shared" si="29"/>
        <v>1</v>
      </c>
      <c r="BR23">
        <f t="shared" si="30"/>
        <v>1</v>
      </c>
      <c r="BS23">
        <f t="shared" si="31"/>
        <v>1</v>
      </c>
      <c r="BT23">
        <f t="shared" si="32"/>
        <v>1</v>
      </c>
      <c r="BU23">
        <f t="shared" si="33"/>
        <v>1</v>
      </c>
      <c r="BV23">
        <f t="shared" si="34"/>
        <v>0.99999999999999989</v>
      </c>
      <c r="BW23">
        <f t="shared" si="35"/>
        <v>1</v>
      </c>
      <c r="BX23">
        <f t="shared" si="36"/>
        <v>0.98995319890573008</v>
      </c>
      <c r="BY23">
        <f t="shared" si="37"/>
        <v>0.98995319890573008</v>
      </c>
      <c r="BZ23">
        <f t="shared" si="38"/>
        <v>1</v>
      </c>
    </row>
    <row r="24" spans="1:78" x14ac:dyDescent="0.35">
      <c r="A24" s="4">
        <v>2.1</v>
      </c>
      <c r="F24" s="4">
        <f t="shared" si="0"/>
        <v>0</v>
      </c>
      <c r="G24" s="4">
        <f t="shared" si="1"/>
        <v>1.1240516628798644E-2</v>
      </c>
      <c r="H24" s="4">
        <f t="shared" si="2"/>
        <v>1.2664165549094016E-14</v>
      </c>
      <c r="J24" s="12">
        <f t="shared" si="3"/>
        <v>0</v>
      </c>
      <c r="K24" s="12">
        <f t="shared" si="4"/>
        <v>0</v>
      </c>
      <c r="L24" s="12">
        <f t="shared" si="5"/>
        <v>1</v>
      </c>
      <c r="M24" s="4">
        <f t="shared" si="6"/>
        <v>1.2664165549094016E-14</v>
      </c>
      <c r="N24" s="4">
        <f t="shared" si="7"/>
        <v>1.2664165549094016E-14</v>
      </c>
      <c r="O24" s="4">
        <f t="shared" si="8"/>
        <v>1</v>
      </c>
      <c r="AA24" s="12">
        <f t="shared" si="9"/>
        <v>1.423517634444502E-16</v>
      </c>
      <c r="AB24" s="12">
        <f t="shared" si="10"/>
        <v>1.423517634444502E-16</v>
      </c>
      <c r="AC24" s="12">
        <f t="shared" si="11"/>
        <v>1</v>
      </c>
      <c r="AD24" s="12">
        <f t="shared" si="12"/>
        <v>0</v>
      </c>
      <c r="AE24" s="12">
        <f t="shared" si="13"/>
        <v>0</v>
      </c>
      <c r="AF24" s="12">
        <f t="shared" si="14"/>
        <v>1</v>
      </c>
      <c r="AR24">
        <f t="shared" si="15"/>
        <v>1.1240516628798644E-2</v>
      </c>
      <c r="AS24">
        <f t="shared" si="16"/>
        <v>1.1240516628798644E-2</v>
      </c>
      <c r="AT24">
        <f t="shared" si="17"/>
        <v>1</v>
      </c>
      <c r="AU24">
        <f t="shared" si="18"/>
        <v>1.2664165549094016E-14</v>
      </c>
      <c r="AV24">
        <f t="shared" si="19"/>
        <v>1.2664165549094016E-14</v>
      </c>
      <c r="AW24">
        <f t="shared" si="20"/>
        <v>1</v>
      </c>
      <c r="AX24">
        <f t="shared" si="21"/>
        <v>0</v>
      </c>
      <c r="AY24">
        <f t="shared" si="22"/>
        <v>0</v>
      </c>
      <c r="AZ24">
        <f t="shared" si="23"/>
        <v>1</v>
      </c>
      <c r="BA24">
        <f t="shared" si="24"/>
        <v>0</v>
      </c>
      <c r="BB24">
        <f t="shared" si="25"/>
        <v>0</v>
      </c>
      <c r="BC24">
        <f t="shared" si="26"/>
        <v>1</v>
      </c>
      <c r="BO24">
        <f t="shared" si="27"/>
        <v>0.98875948337120134</v>
      </c>
      <c r="BP24">
        <f t="shared" si="28"/>
        <v>0.98875948337120134</v>
      </c>
      <c r="BQ24">
        <f t="shared" si="29"/>
        <v>1</v>
      </c>
      <c r="BR24">
        <f t="shared" si="30"/>
        <v>1</v>
      </c>
      <c r="BS24">
        <f t="shared" si="31"/>
        <v>1</v>
      </c>
      <c r="BT24">
        <f t="shared" si="32"/>
        <v>1</v>
      </c>
      <c r="BU24">
        <f t="shared" si="33"/>
        <v>1</v>
      </c>
      <c r="BV24">
        <f t="shared" si="34"/>
        <v>0.99999999999999989</v>
      </c>
      <c r="BW24">
        <f t="shared" si="35"/>
        <v>1</v>
      </c>
      <c r="BX24">
        <f t="shared" si="36"/>
        <v>0.98875948337120134</v>
      </c>
      <c r="BY24">
        <f t="shared" si="37"/>
        <v>0.98875948337120134</v>
      </c>
      <c r="BZ24">
        <f t="shared" si="38"/>
        <v>1</v>
      </c>
    </row>
    <row r="25" spans="1:78" x14ac:dyDescent="0.35">
      <c r="A25" s="4">
        <v>2.2000000000000002</v>
      </c>
      <c r="F25" s="4">
        <f t="shared" si="0"/>
        <v>1.4285714285714299E-2</v>
      </c>
      <c r="G25" s="4">
        <f t="shared" si="1"/>
        <v>1.2594551999530714E-2</v>
      </c>
      <c r="H25" s="4">
        <f t="shared" si="2"/>
        <v>1.8892714941156028E-14</v>
      </c>
      <c r="J25" s="12">
        <f t="shared" si="3"/>
        <v>1.2594551999530714E-2</v>
      </c>
      <c r="K25" s="12">
        <f t="shared" si="4"/>
        <v>1.2594551999530714E-2</v>
      </c>
      <c r="L25" s="12">
        <f t="shared" si="5"/>
        <v>1</v>
      </c>
      <c r="M25" s="4">
        <f t="shared" si="6"/>
        <v>1.4285714285714299E-2</v>
      </c>
      <c r="N25" s="4">
        <f t="shared" si="7"/>
        <v>1.4285714285714299E-2</v>
      </c>
      <c r="O25" s="4">
        <f t="shared" si="8"/>
        <v>1</v>
      </c>
      <c r="AA25" s="12">
        <f t="shared" si="9"/>
        <v>1.4285714285714533E-2</v>
      </c>
      <c r="AB25" s="12">
        <f t="shared" si="10"/>
        <v>3.8143348734082826E-4</v>
      </c>
      <c r="AC25" s="12">
        <f t="shared" si="11"/>
        <v>0</v>
      </c>
      <c r="AD25" s="12">
        <f t="shared" si="12"/>
        <v>1.79922171422134E-4</v>
      </c>
      <c r="AE25" s="12">
        <f t="shared" si="13"/>
        <v>1.7992217142213734E-4</v>
      </c>
      <c r="AF25" s="12">
        <f t="shared" si="14"/>
        <v>1</v>
      </c>
      <c r="AR25">
        <f t="shared" si="15"/>
        <v>2.6700344113823146E-2</v>
      </c>
      <c r="AS25">
        <f t="shared" si="16"/>
        <v>2.6700344113823146E-2</v>
      </c>
      <c r="AT25">
        <f t="shared" si="17"/>
        <v>1</v>
      </c>
      <c r="AU25">
        <f t="shared" si="18"/>
        <v>1.4285714285732921E-2</v>
      </c>
      <c r="AV25">
        <f t="shared" si="19"/>
        <v>1.4285714285732921E-2</v>
      </c>
      <c r="AW25">
        <f t="shared" si="20"/>
        <v>1</v>
      </c>
      <c r="AX25">
        <f t="shared" si="21"/>
        <v>1.7992217142186751E-4</v>
      </c>
      <c r="AY25">
        <f t="shared" si="22"/>
        <v>1.7992217142186751E-4</v>
      </c>
      <c r="AZ25">
        <f t="shared" si="23"/>
        <v>1</v>
      </c>
      <c r="BA25">
        <f t="shared" si="24"/>
        <v>2.6989592773080064E-16</v>
      </c>
      <c r="BB25">
        <f t="shared" si="25"/>
        <v>2.6989592773080064E-16</v>
      </c>
      <c r="BC25">
        <f t="shared" si="26"/>
        <v>1</v>
      </c>
      <c r="BO25">
        <f t="shared" si="27"/>
        <v>0.98571428571428565</v>
      </c>
      <c r="BP25">
        <f t="shared" si="28"/>
        <v>0.98571428571428565</v>
      </c>
      <c r="BQ25">
        <f t="shared" si="29"/>
        <v>1</v>
      </c>
      <c r="BR25">
        <f t="shared" si="30"/>
        <v>0.98740544800046925</v>
      </c>
      <c r="BS25">
        <f t="shared" si="31"/>
        <v>0.98740544800046925</v>
      </c>
      <c r="BT25">
        <f t="shared" si="32"/>
        <v>1</v>
      </c>
      <c r="BU25">
        <f t="shared" si="33"/>
        <v>0.99982007782857818</v>
      </c>
      <c r="BV25">
        <f t="shared" si="34"/>
        <v>0.99982007782857807</v>
      </c>
      <c r="BW25">
        <f t="shared" si="35"/>
        <v>1</v>
      </c>
      <c r="BX25">
        <f t="shared" si="36"/>
        <v>0.97329965588617684</v>
      </c>
      <c r="BY25">
        <f t="shared" si="37"/>
        <v>0.97329965588617673</v>
      </c>
      <c r="BZ25">
        <f t="shared" si="38"/>
        <v>1</v>
      </c>
    </row>
    <row r="26" spans="1:78" x14ac:dyDescent="0.35">
      <c r="A26" s="4">
        <v>2.2999999999999998</v>
      </c>
      <c r="F26" s="4">
        <f t="shared" si="0"/>
        <v>2.8571428571428598E-2</v>
      </c>
      <c r="G26" s="4">
        <f t="shared" si="1"/>
        <v>1.4132762581791847E-2</v>
      </c>
      <c r="H26" s="4">
        <f t="shared" si="2"/>
        <v>2.8184618754712601E-14</v>
      </c>
      <c r="J26" s="12">
        <f t="shared" si="3"/>
        <v>1.4132762581791847E-2</v>
      </c>
      <c r="K26" s="12">
        <f t="shared" si="4"/>
        <v>1.4132762581791847E-2</v>
      </c>
      <c r="L26" s="12">
        <f t="shared" si="5"/>
        <v>1</v>
      </c>
      <c r="M26" s="4">
        <f t="shared" si="6"/>
        <v>2.8571428571428598E-2</v>
      </c>
      <c r="N26" s="4">
        <f t="shared" si="7"/>
        <v>2.8571428571428598E-2</v>
      </c>
      <c r="O26" s="4">
        <f t="shared" si="8"/>
        <v>1</v>
      </c>
      <c r="AA26" s="12">
        <f t="shared" si="9"/>
        <v>2.8571428571428987E-2</v>
      </c>
      <c r="AB26" s="12">
        <f t="shared" si="10"/>
        <v>1.2085827981896686E-3</v>
      </c>
      <c r="AC26" s="12">
        <f t="shared" si="11"/>
        <v>0</v>
      </c>
      <c r="AD26" s="12">
        <f t="shared" si="12"/>
        <v>4.0379321662341848E-4</v>
      </c>
      <c r="AE26" s="12">
        <f t="shared" si="13"/>
        <v>4.0379321662342954E-4</v>
      </c>
      <c r="AF26" s="12">
        <f t="shared" si="14"/>
        <v>1</v>
      </c>
      <c r="AR26">
        <f t="shared" si="15"/>
        <v>4.2300397936597824E-2</v>
      </c>
      <c r="AS26">
        <f t="shared" si="16"/>
        <v>4.2300397936597824E-2</v>
      </c>
      <c r="AT26">
        <f t="shared" si="17"/>
        <v>1</v>
      </c>
      <c r="AU26">
        <f t="shared" si="18"/>
        <v>2.8571428571455979E-2</v>
      </c>
      <c r="AV26">
        <f t="shared" si="19"/>
        <v>2.8571428571455979E-2</v>
      </c>
      <c r="AW26">
        <f t="shared" si="20"/>
        <v>1</v>
      </c>
      <c r="AX26">
        <f t="shared" si="21"/>
        <v>4.0379321662262457E-4</v>
      </c>
      <c r="AY26">
        <f t="shared" si="22"/>
        <v>4.0379321662262457E-4</v>
      </c>
      <c r="AZ26">
        <f t="shared" si="23"/>
        <v>1</v>
      </c>
      <c r="BA26">
        <f t="shared" si="24"/>
        <v>8.052748215632179E-16</v>
      </c>
      <c r="BB26">
        <f t="shared" si="25"/>
        <v>8.052748215632179E-16</v>
      </c>
      <c r="BC26">
        <f t="shared" si="26"/>
        <v>1</v>
      </c>
      <c r="BO26">
        <f t="shared" si="27"/>
        <v>0.97142857142857142</v>
      </c>
      <c r="BP26">
        <f t="shared" si="28"/>
        <v>0.97142857142857142</v>
      </c>
      <c r="BQ26">
        <f t="shared" si="29"/>
        <v>1</v>
      </c>
      <c r="BR26">
        <f t="shared" si="30"/>
        <v>0.98586723741820814</v>
      </c>
      <c r="BS26">
        <f t="shared" si="31"/>
        <v>0.98586723741820814</v>
      </c>
      <c r="BT26">
        <f t="shared" si="32"/>
        <v>1</v>
      </c>
      <c r="BU26">
        <f t="shared" si="33"/>
        <v>0.99959620678337735</v>
      </c>
      <c r="BV26">
        <f t="shared" si="34"/>
        <v>0.99959620678337735</v>
      </c>
      <c r="BW26">
        <f t="shared" si="35"/>
        <v>1</v>
      </c>
      <c r="BX26">
        <f t="shared" si="36"/>
        <v>0.95769960206340221</v>
      </c>
      <c r="BY26">
        <f t="shared" si="37"/>
        <v>0.95769960206340221</v>
      </c>
      <c r="BZ26">
        <f t="shared" si="38"/>
        <v>1</v>
      </c>
    </row>
    <row r="27" spans="1:78" x14ac:dyDescent="0.35">
      <c r="A27" s="4">
        <v>2.4</v>
      </c>
      <c r="F27" s="4">
        <f t="shared" si="0"/>
        <v>4.285714285714283E-2</v>
      </c>
      <c r="G27" s="4">
        <f t="shared" si="1"/>
        <v>1.5882845496498613E-2</v>
      </c>
      <c r="H27" s="4">
        <f t="shared" si="2"/>
        <v>4.2046510351882961E-14</v>
      </c>
      <c r="J27" s="12">
        <f t="shared" si="3"/>
        <v>1.5882845496498613E-2</v>
      </c>
      <c r="K27" s="12">
        <f t="shared" si="4"/>
        <v>1.5882845496498613E-2</v>
      </c>
      <c r="L27" s="12">
        <f t="shared" si="5"/>
        <v>1</v>
      </c>
      <c r="M27" s="4">
        <f t="shared" si="6"/>
        <v>4.285714285714283E-2</v>
      </c>
      <c r="N27" s="4">
        <f t="shared" si="7"/>
        <v>4.285714285714283E-2</v>
      </c>
      <c r="O27" s="4">
        <f t="shared" si="8"/>
        <v>1</v>
      </c>
      <c r="AA27" s="12">
        <f t="shared" si="9"/>
        <v>4.2857142857143468E-2</v>
      </c>
      <c r="AB27" s="12">
        <f t="shared" si="10"/>
        <v>2.4882554989403382E-3</v>
      </c>
      <c r="AC27" s="12">
        <f t="shared" si="11"/>
        <v>0</v>
      </c>
      <c r="AD27" s="12">
        <f t="shared" si="12"/>
        <v>6.8069337842314212E-4</v>
      </c>
      <c r="AE27" s="12">
        <f t="shared" si="13"/>
        <v>6.8069337842316944E-4</v>
      </c>
      <c r="AF27" s="12">
        <f t="shared" si="14"/>
        <v>1</v>
      </c>
      <c r="AR27">
        <f t="shared" si="15"/>
        <v>5.8059294975220076E-2</v>
      </c>
      <c r="AS27">
        <f t="shared" si="16"/>
        <v>5.8059294975220076E-2</v>
      </c>
      <c r="AT27">
        <f t="shared" si="17"/>
        <v>1</v>
      </c>
      <c r="AU27">
        <f t="shared" si="18"/>
        <v>4.2857142857183075E-2</v>
      </c>
      <c r="AV27">
        <f t="shared" si="19"/>
        <v>4.2857142857183075E-2</v>
      </c>
      <c r="AW27">
        <f t="shared" si="20"/>
        <v>1</v>
      </c>
      <c r="AX27">
        <f t="shared" si="21"/>
        <v>6.8069337842136869E-4</v>
      </c>
      <c r="AY27">
        <f t="shared" si="22"/>
        <v>6.8069337842136869E-4</v>
      </c>
      <c r="AZ27">
        <f t="shared" si="23"/>
        <v>1</v>
      </c>
      <c r="BA27">
        <f t="shared" si="24"/>
        <v>1.801993300794983E-15</v>
      </c>
      <c r="BB27">
        <f t="shared" si="25"/>
        <v>1.801993300794983E-15</v>
      </c>
      <c r="BC27">
        <f t="shared" si="26"/>
        <v>1</v>
      </c>
      <c r="BO27">
        <f t="shared" si="27"/>
        <v>0.95714285714285718</v>
      </c>
      <c r="BP27">
        <f t="shared" si="28"/>
        <v>0.95714285714285718</v>
      </c>
      <c r="BQ27">
        <f t="shared" si="29"/>
        <v>1</v>
      </c>
      <c r="BR27">
        <f t="shared" si="30"/>
        <v>0.98411715450350135</v>
      </c>
      <c r="BS27">
        <f t="shared" si="31"/>
        <v>0.98411715450350135</v>
      </c>
      <c r="BT27">
        <f t="shared" si="32"/>
        <v>1</v>
      </c>
      <c r="BU27">
        <f t="shared" si="33"/>
        <v>0.99931930662157864</v>
      </c>
      <c r="BV27">
        <f t="shared" si="34"/>
        <v>0.99931930662157864</v>
      </c>
      <c r="BW27">
        <f t="shared" si="35"/>
        <v>1</v>
      </c>
      <c r="BX27">
        <f t="shared" si="36"/>
        <v>0.94194070502477989</v>
      </c>
      <c r="BY27">
        <f t="shared" si="37"/>
        <v>0.94194070502477989</v>
      </c>
      <c r="BZ27">
        <f t="shared" si="38"/>
        <v>1</v>
      </c>
    </row>
    <row r="28" spans="1:78" x14ac:dyDescent="0.35">
      <c r="A28" s="4">
        <v>2.5</v>
      </c>
      <c r="F28" s="4">
        <f t="shared" si="0"/>
        <v>5.7142857142857127E-2</v>
      </c>
      <c r="G28" s="4">
        <f t="shared" si="1"/>
        <v>1.7876987382551952E-2</v>
      </c>
      <c r="H28" s="4">
        <f t="shared" si="2"/>
        <v>6.2726022592567167E-14</v>
      </c>
      <c r="J28" s="12">
        <f t="shared" si="3"/>
        <v>1.7876987382551952E-2</v>
      </c>
      <c r="K28" s="12">
        <f t="shared" si="4"/>
        <v>1.7876987382551952E-2</v>
      </c>
      <c r="L28" s="12">
        <f t="shared" si="5"/>
        <v>1</v>
      </c>
      <c r="M28" s="4">
        <f t="shared" si="6"/>
        <v>5.7142857142857127E-2</v>
      </c>
      <c r="N28" s="4">
        <f t="shared" si="7"/>
        <v>5.7142857142857127E-2</v>
      </c>
      <c r="O28" s="4">
        <f t="shared" si="8"/>
        <v>1</v>
      </c>
      <c r="AA28" s="12">
        <f t="shared" si="9"/>
        <v>5.7142857142858189E-2</v>
      </c>
      <c r="AB28" s="12">
        <f t="shared" si="10"/>
        <v>4.2284744222479895E-3</v>
      </c>
      <c r="AC28" s="12">
        <f t="shared" si="11"/>
        <v>0</v>
      </c>
      <c r="AD28" s="12">
        <f t="shared" si="12"/>
        <v>1.021542136149346E-3</v>
      </c>
      <c r="AE28" s="12">
        <f t="shared" si="13"/>
        <v>1.0215421361494063E-3</v>
      </c>
      <c r="AF28" s="12">
        <f t="shared" si="14"/>
        <v>1</v>
      </c>
      <c r="AR28">
        <f t="shared" si="15"/>
        <v>7.3998302389263249E-2</v>
      </c>
      <c r="AS28">
        <f t="shared" si="16"/>
        <v>7.3998302389263249E-2</v>
      </c>
      <c r="AT28">
        <f t="shared" si="17"/>
        <v>1</v>
      </c>
      <c r="AU28">
        <f t="shared" si="18"/>
        <v>5.7142857142916267E-2</v>
      </c>
      <c r="AV28">
        <f t="shared" si="19"/>
        <v>5.7142857142916267E-2</v>
      </c>
      <c r="AW28">
        <f t="shared" si="20"/>
        <v>1</v>
      </c>
      <c r="AX28">
        <f t="shared" si="21"/>
        <v>1.0215421361458256E-3</v>
      </c>
      <c r="AY28">
        <f t="shared" si="22"/>
        <v>1.0215421361458256E-3</v>
      </c>
      <c r="AZ28">
        <f t="shared" si="23"/>
        <v>1</v>
      </c>
      <c r="BA28">
        <f t="shared" si="24"/>
        <v>3.5843441481466946E-15</v>
      </c>
      <c r="BB28">
        <f t="shared" si="25"/>
        <v>3.5843441481466946E-15</v>
      </c>
      <c r="BC28">
        <f t="shared" si="26"/>
        <v>1</v>
      </c>
      <c r="BO28">
        <f t="shared" si="27"/>
        <v>0.94285714285714284</v>
      </c>
      <c r="BP28">
        <f t="shared" si="28"/>
        <v>0.94285714285714284</v>
      </c>
      <c r="BQ28">
        <f t="shared" si="29"/>
        <v>1</v>
      </c>
      <c r="BR28">
        <f t="shared" si="30"/>
        <v>0.98212301261744805</v>
      </c>
      <c r="BS28">
        <f t="shared" si="31"/>
        <v>0.98212301261744805</v>
      </c>
      <c r="BT28">
        <f t="shared" si="32"/>
        <v>1</v>
      </c>
      <c r="BU28">
        <f t="shared" si="33"/>
        <v>0.9989784578638542</v>
      </c>
      <c r="BV28">
        <f t="shared" si="34"/>
        <v>0.9989784578638542</v>
      </c>
      <c r="BW28">
        <f t="shared" si="35"/>
        <v>1</v>
      </c>
      <c r="BX28">
        <f t="shared" si="36"/>
        <v>0.92600169761073681</v>
      </c>
      <c r="BY28">
        <f t="shared" si="37"/>
        <v>0.9260016976107367</v>
      </c>
      <c r="BZ28">
        <f t="shared" si="38"/>
        <v>1</v>
      </c>
    </row>
    <row r="29" spans="1:78" x14ac:dyDescent="0.35">
      <c r="A29" s="4">
        <v>2.6</v>
      </c>
      <c r="F29" s="4">
        <f t="shared" si="0"/>
        <v>7.1428571428571425E-2</v>
      </c>
      <c r="G29" s="4">
        <f t="shared" si="1"/>
        <v>2.0152619878265499E-2</v>
      </c>
      <c r="H29" s="4">
        <f t="shared" si="2"/>
        <v>9.3576229688392989E-14</v>
      </c>
      <c r="J29" s="12">
        <f t="shared" si="3"/>
        <v>2.0152619878265499E-2</v>
      </c>
      <c r="K29" s="12">
        <f t="shared" si="4"/>
        <v>2.0152619878265499E-2</v>
      </c>
      <c r="L29" s="12">
        <f t="shared" si="5"/>
        <v>1</v>
      </c>
      <c r="M29" s="4">
        <f t="shared" si="6"/>
        <v>7.1428571428571425E-2</v>
      </c>
      <c r="N29" s="4">
        <f t="shared" si="7"/>
        <v>7.1428571428571425E-2</v>
      </c>
      <c r="O29" s="4">
        <f t="shared" si="8"/>
        <v>1</v>
      </c>
      <c r="AA29" s="12">
        <f t="shared" si="9"/>
        <v>7.1428571428573173E-2</v>
      </c>
      <c r="AB29" s="12">
        <f t="shared" si="10"/>
        <v>6.438694175607074E-3</v>
      </c>
      <c r="AC29" s="12">
        <f t="shared" si="11"/>
        <v>0</v>
      </c>
      <c r="AD29" s="12">
        <f t="shared" si="12"/>
        <v>1.4394728484540848E-3</v>
      </c>
      <c r="AE29" s="12">
        <f t="shared" si="13"/>
        <v>1.4394728484542101E-3</v>
      </c>
      <c r="AF29" s="12">
        <f t="shared" si="14"/>
        <v>1</v>
      </c>
      <c r="AR29">
        <f t="shared" si="15"/>
        <v>9.0141718458389392E-2</v>
      </c>
      <c r="AS29">
        <f t="shared" si="16"/>
        <v>9.0141718458389392E-2</v>
      </c>
      <c r="AT29">
        <f t="shared" si="17"/>
        <v>1</v>
      </c>
      <c r="AU29">
        <f t="shared" si="18"/>
        <v>7.1428571428658313E-2</v>
      </c>
      <c r="AV29">
        <f t="shared" si="19"/>
        <v>7.1428571428658313E-2</v>
      </c>
      <c r="AW29">
        <f t="shared" si="20"/>
        <v>1</v>
      </c>
      <c r="AX29">
        <f t="shared" si="21"/>
        <v>1.4394728484475356E-3</v>
      </c>
      <c r="AY29">
        <f t="shared" si="22"/>
        <v>1.4394728484475356E-3</v>
      </c>
      <c r="AZ29">
        <f t="shared" si="23"/>
        <v>1</v>
      </c>
      <c r="BA29">
        <f t="shared" si="24"/>
        <v>6.6840164063137847E-15</v>
      </c>
      <c r="BB29">
        <f t="shared" si="25"/>
        <v>6.6840164063137847E-15</v>
      </c>
      <c r="BC29">
        <f t="shared" si="26"/>
        <v>1</v>
      </c>
      <c r="BO29">
        <f t="shared" si="27"/>
        <v>0.9285714285714286</v>
      </c>
      <c r="BP29">
        <f t="shared" si="28"/>
        <v>0.9285714285714286</v>
      </c>
      <c r="BQ29">
        <f t="shared" si="29"/>
        <v>1</v>
      </c>
      <c r="BR29">
        <f t="shared" si="30"/>
        <v>0.97984738012173445</v>
      </c>
      <c r="BS29">
        <f t="shared" si="31"/>
        <v>0.97984738012173445</v>
      </c>
      <c r="BT29">
        <f t="shared" si="32"/>
        <v>1</v>
      </c>
      <c r="BU29">
        <f t="shared" si="33"/>
        <v>0.99856052715155241</v>
      </c>
      <c r="BV29">
        <f t="shared" si="34"/>
        <v>0.99856052715155241</v>
      </c>
      <c r="BW29">
        <f t="shared" si="35"/>
        <v>1</v>
      </c>
      <c r="BX29">
        <f t="shared" si="36"/>
        <v>0.90985828154161064</v>
      </c>
      <c r="BY29">
        <f t="shared" si="37"/>
        <v>0.90985828154161064</v>
      </c>
      <c r="BZ29">
        <f t="shared" si="38"/>
        <v>1</v>
      </c>
    </row>
    <row r="30" spans="1:78" x14ac:dyDescent="0.35">
      <c r="A30" s="4">
        <v>2.7</v>
      </c>
      <c r="F30" s="4">
        <f t="shared" si="0"/>
        <v>8.5714285714285729E-2</v>
      </c>
      <c r="G30" s="4">
        <f t="shared" si="1"/>
        <v>2.2753297866633299E-2</v>
      </c>
      <c r="H30" s="4">
        <f t="shared" si="2"/>
        <v>1.3959933056129032E-13</v>
      </c>
      <c r="J30" s="12">
        <f t="shared" si="3"/>
        <v>2.2753297866633299E-2</v>
      </c>
      <c r="K30" s="12">
        <f t="shared" si="4"/>
        <v>2.2753297866633299E-2</v>
      </c>
      <c r="L30" s="12">
        <f t="shared" si="5"/>
        <v>1</v>
      </c>
      <c r="M30" s="4">
        <f t="shared" si="6"/>
        <v>8.5714285714285729E-2</v>
      </c>
      <c r="N30" s="4">
        <f t="shared" si="7"/>
        <v>8.5714285714285729E-2</v>
      </c>
      <c r="O30" s="4">
        <f t="shared" si="8"/>
        <v>1</v>
      </c>
      <c r="AA30" s="12">
        <f t="shared" si="9"/>
        <v>8.5714285714288629E-2</v>
      </c>
      <c r="AB30" s="12">
        <f t="shared" si="10"/>
        <v>9.1300543634395548E-3</v>
      </c>
      <c r="AC30" s="12">
        <f t="shared" si="11"/>
        <v>0</v>
      </c>
      <c r="AD30" s="12">
        <f t="shared" si="12"/>
        <v>1.9502826742945477E-3</v>
      </c>
      <c r="AE30" s="12">
        <f t="shared" si="13"/>
        <v>1.9502826742947967E-3</v>
      </c>
      <c r="AF30" s="12">
        <f t="shared" si="14"/>
        <v>1</v>
      </c>
      <c r="AR30">
        <f t="shared" si="15"/>
        <v>0.10651730090663618</v>
      </c>
      <c r="AS30">
        <f t="shared" si="16"/>
        <v>0.10651730090663618</v>
      </c>
      <c r="AT30">
        <f t="shared" si="17"/>
        <v>1</v>
      </c>
      <c r="AU30">
        <f t="shared" si="18"/>
        <v>8.5714285714413363E-2</v>
      </c>
      <c r="AV30">
        <f t="shared" si="19"/>
        <v>8.5714285714413363E-2</v>
      </c>
      <c r="AW30">
        <f t="shared" si="20"/>
        <v>1</v>
      </c>
      <c r="AX30">
        <f t="shared" si="21"/>
        <v>1.9502826742828544E-3</v>
      </c>
      <c r="AY30">
        <f t="shared" si="22"/>
        <v>1.9502826742828544E-3</v>
      </c>
      <c r="AZ30">
        <f t="shared" si="23"/>
        <v>1</v>
      </c>
      <c r="BA30">
        <f t="shared" si="24"/>
        <v>1.1965656905253458E-14</v>
      </c>
      <c r="BB30">
        <f t="shared" si="25"/>
        <v>1.1965656905253458E-14</v>
      </c>
      <c r="BC30">
        <f t="shared" si="26"/>
        <v>1</v>
      </c>
      <c r="BO30">
        <f t="shared" si="27"/>
        <v>0.91428571428571426</v>
      </c>
      <c r="BP30">
        <f t="shared" si="28"/>
        <v>0.91428571428571426</v>
      </c>
      <c r="BQ30">
        <f t="shared" si="29"/>
        <v>1</v>
      </c>
      <c r="BR30">
        <f t="shared" si="30"/>
        <v>0.97724670213336673</v>
      </c>
      <c r="BS30">
        <f t="shared" si="31"/>
        <v>0.97724670213336673</v>
      </c>
      <c r="BT30">
        <f t="shared" si="32"/>
        <v>1</v>
      </c>
      <c r="BU30">
        <f t="shared" si="33"/>
        <v>0.99804971732571712</v>
      </c>
      <c r="BV30">
        <f t="shared" si="34"/>
        <v>0.99804971732571712</v>
      </c>
      <c r="BW30">
        <f t="shared" si="35"/>
        <v>1</v>
      </c>
      <c r="BX30">
        <f t="shared" si="36"/>
        <v>0.89348269909336386</v>
      </c>
      <c r="BY30">
        <f t="shared" si="37"/>
        <v>0.89348269909336386</v>
      </c>
      <c r="BZ30">
        <f t="shared" si="38"/>
        <v>1</v>
      </c>
    </row>
    <row r="31" spans="1:78" x14ac:dyDescent="0.35">
      <c r="A31" s="4">
        <v>2.8</v>
      </c>
      <c r="F31" s="4">
        <f t="shared" si="0"/>
        <v>0.10000000000000002</v>
      </c>
      <c r="G31" s="4">
        <f t="shared" si="1"/>
        <v>2.5729715933966633E-2</v>
      </c>
      <c r="H31" s="4">
        <f t="shared" si="2"/>
        <v>2.0825772910550681E-13</v>
      </c>
      <c r="J31" s="12">
        <f t="shared" si="3"/>
        <v>2.5729715933966633E-2</v>
      </c>
      <c r="K31" s="12">
        <f t="shared" si="4"/>
        <v>2.5729715933966633E-2</v>
      </c>
      <c r="L31" s="12">
        <f t="shared" si="5"/>
        <v>1</v>
      </c>
      <c r="M31" s="4">
        <f t="shared" si="6"/>
        <v>0.10000000000000002</v>
      </c>
      <c r="N31" s="4">
        <f t="shared" si="7"/>
        <v>0.10000000000000002</v>
      </c>
      <c r="O31" s="4">
        <f t="shared" si="8"/>
        <v>1</v>
      </c>
      <c r="AA31" s="12">
        <f t="shared" si="9"/>
        <v>0.10000000000000484</v>
      </c>
      <c r="AB31" s="12">
        <f t="shared" si="10"/>
        <v>1.2315674434080085E-2</v>
      </c>
      <c r="AC31" s="12">
        <f t="shared" si="11"/>
        <v>0</v>
      </c>
      <c r="AD31" s="12">
        <f t="shared" si="12"/>
        <v>2.5729715934169539E-3</v>
      </c>
      <c r="AE31" s="12">
        <f t="shared" si="13"/>
        <v>2.5729715934174357E-3</v>
      </c>
      <c r="AF31" s="12">
        <f t="shared" si="14"/>
        <v>1</v>
      </c>
      <c r="AR31">
        <f t="shared" si="15"/>
        <v>0.12315674434056999</v>
      </c>
      <c r="AS31">
        <f t="shared" si="16"/>
        <v>0.12315674434056999</v>
      </c>
      <c r="AT31">
        <f t="shared" si="17"/>
        <v>1</v>
      </c>
      <c r="AU31">
        <f t="shared" si="18"/>
        <v>0.10000000000018745</v>
      </c>
      <c r="AV31">
        <f t="shared" si="19"/>
        <v>0.10000000000018745</v>
      </c>
      <c r="AW31">
        <f t="shared" si="20"/>
        <v>1</v>
      </c>
      <c r="AX31">
        <f t="shared" si="21"/>
        <v>2.5729715933966637E-3</v>
      </c>
      <c r="AY31">
        <f t="shared" si="22"/>
        <v>2.5729715933966637E-3</v>
      </c>
      <c r="AZ31">
        <f t="shared" si="23"/>
        <v>1</v>
      </c>
      <c r="BA31">
        <f t="shared" si="24"/>
        <v>2.0825772910550685E-14</v>
      </c>
      <c r="BB31">
        <f t="shared" si="25"/>
        <v>2.0825772910550685E-14</v>
      </c>
      <c r="BC31">
        <f t="shared" si="26"/>
        <v>1</v>
      </c>
      <c r="BO31">
        <f t="shared" si="27"/>
        <v>0.9</v>
      </c>
      <c r="BP31">
        <f t="shared" si="28"/>
        <v>0.9</v>
      </c>
      <c r="BQ31">
        <f t="shared" si="29"/>
        <v>1</v>
      </c>
      <c r="BR31">
        <f t="shared" si="30"/>
        <v>0.97427028406603333</v>
      </c>
      <c r="BS31">
        <f t="shared" si="31"/>
        <v>0.97427028406603333</v>
      </c>
      <c r="BT31">
        <f t="shared" si="32"/>
        <v>1</v>
      </c>
      <c r="BU31">
        <f t="shared" si="33"/>
        <v>0.99742702840660336</v>
      </c>
      <c r="BV31">
        <f t="shared" si="34"/>
        <v>0.99742702840660347</v>
      </c>
      <c r="BW31">
        <f t="shared" si="35"/>
        <v>1</v>
      </c>
      <c r="BX31">
        <f t="shared" si="36"/>
        <v>0.87684325565943</v>
      </c>
      <c r="BY31">
        <f t="shared" si="37"/>
        <v>0.87684325565943</v>
      </c>
      <c r="BZ31">
        <f t="shared" si="38"/>
        <v>1</v>
      </c>
    </row>
    <row r="32" spans="1:78" x14ac:dyDescent="0.35">
      <c r="A32" s="4">
        <v>2.9</v>
      </c>
      <c r="F32" s="4">
        <f t="shared" si="0"/>
        <v>0.11428571428571425</v>
      </c>
      <c r="G32" s="4">
        <f t="shared" si="1"/>
        <v>2.9140877833621948E-2</v>
      </c>
      <c r="H32" s="4">
        <f t="shared" si="2"/>
        <v>3.1068402375424802E-13</v>
      </c>
      <c r="J32" s="12">
        <f t="shared" si="3"/>
        <v>2.9140877833621948E-2</v>
      </c>
      <c r="K32" s="12">
        <f t="shared" si="4"/>
        <v>2.9140877833621948E-2</v>
      </c>
      <c r="L32" s="12">
        <f t="shared" si="5"/>
        <v>1</v>
      </c>
      <c r="M32" s="4">
        <f t="shared" si="6"/>
        <v>0.11428571428571425</v>
      </c>
      <c r="N32" s="4">
        <f t="shared" si="7"/>
        <v>0.11428571428571425</v>
      </c>
      <c r="O32" s="4">
        <f t="shared" si="8"/>
        <v>1</v>
      </c>
      <c r="AA32" s="12">
        <f t="shared" si="9"/>
        <v>0.11428571428572226</v>
      </c>
      <c r="AB32" s="12">
        <f t="shared" si="10"/>
        <v>1.6010994980748029E-2</v>
      </c>
      <c r="AC32" s="12">
        <f t="shared" si="11"/>
        <v>0</v>
      </c>
      <c r="AD32" s="12">
        <f t="shared" si="12"/>
        <v>3.3303860381626938E-3</v>
      </c>
      <c r="AE32" s="12">
        <f t="shared" si="13"/>
        <v>3.3303860381636101E-3</v>
      </c>
      <c r="AF32" s="12">
        <f t="shared" si="14"/>
        <v>1</v>
      </c>
      <c r="AR32">
        <f t="shared" si="15"/>
        <v>0.14009620608120799</v>
      </c>
      <c r="AS32">
        <f t="shared" si="16"/>
        <v>0.14009620608120799</v>
      </c>
      <c r="AT32">
        <f t="shared" si="17"/>
        <v>1</v>
      </c>
      <c r="AU32">
        <f t="shared" si="18"/>
        <v>0.11428571428598942</v>
      </c>
      <c r="AV32">
        <f t="shared" si="19"/>
        <v>0.11428571428598942</v>
      </c>
      <c r="AW32">
        <f t="shared" si="20"/>
        <v>1</v>
      </c>
      <c r="AX32">
        <f t="shared" si="21"/>
        <v>3.3303860381282218E-3</v>
      </c>
      <c r="AY32">
        <f t="shared" si="22"/>
        <v>3.3303860381282218E-3</v>
      </c>
      <c r="AZ32">
        <f t="shared" si="23"/>
        <v>1</v>
      </c>
      <c r="BA32">
        <f t="shared" si="24"/>
        <v>3.550674557191405E-14</v>
      </c>
      <c r="BB32">
        <f t="shared" si="25"/>
        <v>3.550674557191405E-14</v>
      </c>
      <c r="BC32">
        <f t="shared" si="26"/>
        <v>1</v>
      </c>
      <c r="BO32">
        <f t="shared" si="27"/>
        <v>0.88571428571428579</v>
      </c>
      <c r="BP32">
        <f t="shared" si="28"/>
        <v>0.88571428571428579</v>
      </c>
      <c r="BQ32">
        <f t="shared" si="29"/>
        <v>1</v>
      </c>
      <c r="BR32">
        <f t="shared" si="30"/>
        <v>0.97085912216637804</v>
      </c>
      <c r="BS32">
        <f t="shared" si="31"/>
        <v>0.97085912216637804</v>
      </c>
      <c r="BT32">
        <f t="shared" si="32"/>
        <v>1</v>
      </c>
      <c r="BU32">
        <f t="shared" si="33"/>
        <v>0.99666961396187181</v>
      </c>
      <c r="BV32">
        <f t="shared" si="34"/>
        <v>0.99666961396187193</v>
      </c>
      <c r="BW32">
        <f t="shared" si="35"/>
        <v>1</v>
      </c>
      <c r="BX32">
        <f t="shared" si="36"/>
        <v>0.85990379391879201</v>
      </c>
      <c r="BY32">
        <f t="shared" si="37"/>
        <v>0.85990379391879201</v>
      </c>
      <c r="BZ32">
        <f t="shared" si="38"/>
        <v>1</v>
      </c>
    </row>
    <row r="33" spans="1:78" x14ac:dyDescent="0.35">
      <c r="A33" s="4">
        <v>3</v>
      </c>
      <c r="F33" s="4">
        <f t="shared" si="0"/>
        <v>0.12857142857142856</v>
      </c>
      <c r="G33" s="4">
        <f t="shared" si="1"/>
        <v>3.3055431355195473E-2</v>
      </c>
      <c r="H33" s="4">
        <f t="shared" si="2"/>
        <v>4.6348609979908442E-13</v>
      </c>
      <c r="J33" s="12">
        <f t="shared" si="3"/>
        <v>3.3055431355195473E-2</v>
      </c>
      <c r="K33" s="12">
        <f t="shared" si="4"/>
        <v>3.3055431355195473E-2</v>
      </c>
      <c r="L33" s="12">
        <f t="shared" si="5"/>
        <v>1</v>
      </c>
      <c r="M33" s="4">
        <f t="shared" si="6"/>
        <v>0.12857142857142856</v>
      </c>
      <c r="N33" s="4">
        <f t="shared" si="7"/>
        <v>0.12857142857142856</v>
      </c>
      <c r="O33" s="4">
        <f t="shared" si="8"/>
        <v>1</v>
      </c>
      <c r="AA33" s="12">
        <f t="shared" si="9"/>
        <v>0.12857142857144191</v>
      </c>
      <c r="AB33" s="12">
        <f t="shared" si="10"/>
        <v>2.0234169758023217E-2</v>
      </c>
      <c r="AC33" s="12">
        <f t="shared" si="11"/>
        <v>0</v>
      </c>
      <c r="AD33" s="12">
        <f t="shared" si="12"/>
        <v>4.2499840314398959E-3</v>
      </c>
      <c r="AE33" s="12">
        <f t="shared" si="13"/>
        <v>4.2499840314416124E-3</v>
      </c>
      <c r="AF33" s="12">
        <f t="shared" si="14"/>
        <v>1</v>
      </c>
      <c r="AR33">
        <f t="shared" si="15"/>
        <v>0.15737687589524177</v>
      </c>
      <c r="AS33">
        <f t="shared" si="16"/>
        <v>0.15737687589524177</v>
      </c>
      <c r="AT33">
        <f t="shared" si="17"/>
        <v>1</v>
      </c>
      <c r="AU33">
        <f t="shared" si="18"/>
        <v>0.12857142857183246</v>
      </c>
      <c r="AV33">
        <f t="shared" si="19"/>
        <v>0.12857142857183246</v>
      </c>
      <c r="AW33">
        <f t="shared" si="20"/>
        <v>1</v>
      </c>
      <c r="AX33">
        <f t="shared" si="21"/>
        <v>4.2499840313822744E-3</v>
      </c>
      <c r="AY33">
        <f t="shared" si="22"/>
        <v>4.2499840313822744E-3</v>
      </c>
      <c r="AZ33">
        <f t="shared" si="23"/>
        <v>1</v>
      </c>
      <c r="BA33">
        <f t="shared" si="24"/>
        <v>5.9591069974167997E-14</v>
      </c>
      <c r="BB33">
        <f t="shared" si="25"/>
        <v>5.9591069974167997E-14</v>
      </c>
      <c r="BC33">
        <f t="shared" si="26"/>
        <v>1</v>
      </c>
      <c r="BO33">
        <f t="shared" si="27"/>
        <v>0.87142857142857144</v>
      </c>
      <c r="BP33">
        <f t="shared" si="28"/>
        <v>0.87142857142857144</v>
      </c>
      <c r="BQ33">
        <f t="shared" si="29"/>
        <v>1</v>
      </c>
      <c r="BR33">
        <f t="shared" si="30"/>
        <v>0.96694456864480449</v>
      </c>
      <c r="BS33">
        <f t="shared" si="31"/>
        <v>0.96694456864480449</v>
      </c>
      <c r="BT33">
        <f t="shared" si="32"/>
        <v>1</v>
      </c>
      <c r="BU33">
        <f t="shared" si="33"/>
        <v>0.99575001596861767</v>
      </c>
      <c r="BV33">
        <f t="shared" si="34"/>
        <v>0.99575001596861756</v>
      </c>
      <c r="BW33">
        <f t="shared" si="35"/>
        <v>1</v>
      </c>
      <c r="BX33">
        <f t="shared" si="36"/>
        <v>0.84262312410475826</v>
      </c>
      <c r="BY33">
        <f t="shared" si="37"/>
        <v>0.84262312410475826</v>
      </c>
      <c r="BZ33">
        <f t="shared" si="38"/>
        <v>1</v>
      </c>
    </row>
    <row r="34" spans="1:78" x14ac:dyDescent="0.35">
      <c r="A34" s="4">
        <v>3.1</v>
      </c>
      <c r="C34" s="154" t="s">
        <v>18</v>
      </c>
      <c r="D34" s="154"/>
      <c r="F34" s="4">
        <f t="shared" si="0"/>
        <v>0.14285714285714285</v>
      </c>
      <c r="G34" s="4">
        <f t="shared" si="1"/>
        <v>3.7553175883819859E-2</v>
      </c>
      <c r="H34" s="4">
        <f t="shared" si="2"/>
        <v>6.9144001069354229E-13</v>
      </c>
      <c r="J34" s="12">
        <f t="shared" si="3"/>
        <v>3.7553175883819859E-2</v>
      </c>
      <c r="K34" s="12">
        <f t="shared" si="4"/>
        <v>3.7553175883819859E-2</v>
      </c>
      <c r="L34" s="12">
        <f t="shared" si="5"/>
        <v>1</v>
      </c>
      <c r="M34" s="4">
        <f t="shared" si="6"/>
        <v>0.14285714285714285</v>
      </c>
      <c r="N34" s="4">
        <f t="shared" si="7"/>
        <v>0.14285714285714285</v>
      </c>
      <c r="O34" s="4">
        <f t="shared" si="8"/>
        <v>1</v>
      </c>
      <c r="AA34" s="12">
        <f t="shared" si="9"/>
        <v>0.14285714285716511</v>
      </c>
      <c r="AB34" s="12">
        <f t="shared" si="10"/>
        <v>2.5006511332816374E-2</v>
      </c>
      <c r="AC34" s="12">
        <f t="shared" si="11"/>
        <v>0</v>
      </c>
      <c r="AD34" s="12">
        <f t="shared" si="12"/>
        <v>5.364739412069333E-3</v>
      </c>
      <c r="AE34" s="12">
        <f t="shared" si="13"/>
        <v>5.3647394120725118E-3</v>
      </c>
      <c r="AF34" s="12">
        <f t="shared" si="14"/>
        <v>1</v>
      </c>
      <c r="AR34">
        <f t="shared" si="15"/>
        <v>0.17504557932898843</v>
      </c>
      <c r="AS34">
        <f t="shared" si="16"/>
        <v>0.17504557932898843</v>
      </c>
      <c r="AT34">
        <f t="shared" si="17"/>
        <v>1</v>
      </c>
      <c r="AU34">
        <f t="shared" si="18"/>
        <v>0.14285714285773551</v>
      </c>
      <c r="AV34">
        <f t="shared" si="19"/>
        <v>0.14285714285773551</v>
      </c>
      <c r="AW34">
        <f t="shared" si="20"/>
        <v>1</v>
      </c>
      <c r="AX34">
        <f t="shared" si="21"/>
        <v>5.3647394119742649E-3</v>
      </c>
      <c r="AY34">
        <f t="shared" si="22"/>
        <v>5.3647394119742649E-3</v>
      </c>
      <c r="AZ34">
        <f t="shared" si="23"/>
        <v>1</v>
      </c>
      <c r="BA34">
        <f t="shared" si="24"/>
        <v>9.8777144384791752E-14</v>
      </c>
      <c r="BB34">
        <f t="shared" si="25"/>
        <v>9.8777144384791752E-14</v>
      </c>
      <c r="BC34">
        <f t="shared" si="26"/>
        <v>1</v>
      </c>
      <c r="BO34">
        <f t="shared" si="27"/>
        <v>0.85714285714285721</v>
      </c>
      <c r="BP34">
        <f t="shared" si="28"/>
        <v>0.85714285714285721</v>
      </c>
      <c r="BQ34">
        <f t="shared" si="29"/>
        <v>1</v>
      </c>
      <c r="BR34">
        <f t="shared" si="30"/>
        <v>0.9624468241161801</v>
      </c>
      <c r="BS34">
        <f t="shared" si="31"/>
        <v>0.9624468241161801</v>
      </c>
      <c r="BT34">
        <f t="shared" si="32"/>
        <v>1</v>
      </c>
      <c r="BU34">
        <f t="shared" si="33"/>
        <v>0.99463526058802576</v>
      </c>
      <c r="BV34">
        <f t="shared" si="34"/>
        <v>0.99463526058802576</v>
      </c>
      <c r="BW34">
        <f t="shared" si="35"/>
        <v>1</v>
      </c>
      <c r="BX34">
        <f t="shared" si="36"/>
        <v>0.82495442067101155</v>
      </c>
      <c r="BY34">
        <f t="shared" si="37"/>
        <v>0.82495442067101155</v>
      </c>
      <c r="BZ34">
        <f t="shared" si="38"/>
        <v>1</v>
      </c>
    </row>
    <row r="35" spans="1:78" x14ac:dyDescent="0.35">
      <c r="A35" s="4">
        <v>3.2</v>
      </c>
      <c r="C35" s="4" t="s">
        <v>9</v>
      </c>
      <c r="D35" s="4">
        <v>4</v>
      </c>
      <c r="F35" s="4">
        <f t="shared" si="0"/>
        <v>0.15714285714285717</v>
      </c>
      <c r="G35" s="4">
        <f t="shared" si="1"/>
        <v>4.2726740685403476E-2</v>
      </c>
      <c r="H35" s="4">
        <f t="shared" si="2"/>
        <v>1.0315072848896181E-12</v>
      </c>
      <c r="J35" s="12">
        <f t="shared" si="3"/>
        <v>4.2726740685403476E-2</v>
      </c>
      <c r="K35" s="12">
        <f t="shared" si="4"/>
        <v>4.2726740685403476E-2</v>
      </c>
      <c r="L35" s="12">
        <f t="shared" si="5"/>
        <v>1</v>
      </c>
      <c r="M35" s="4">
        <f t="shared" si="6"/>
        <v>0.15714285714285717</v>
      </c>
      <c r="N35" s="4">
        <f t="shared" si="7"/>
        <v>0.15714285714285717</v>
      </c>
      <c r="O35" s="4">
        <f t="shared" si="8"/>
        <v>1</v>
      </c>
      <c r="AA35" s="12">
        <f t="shared" si="9"/>
        <v>0.1571428571428943</v>
      </c>
      <c r="AB35" s="12">
        <f t="shared" si="10"/>
        <v>3.0352990756255051E-2</v>
      </c>
      <c r="AC35" s="12">
        <f t="shared" si="11"/>
        <v>0</v>
      </c>
      <c r="AD35" s="12">
        <f t="shared" si="12"/>
        <v>6.7142021078614297E-3</v>
      </c>
      <c r="AE35" s="12">
        <f t="shared" si="13"/>
        <v>6.714202107867267E-3</v>
      </c>
      <c r="AF35" s="12">
        <f t="shared" si="14"/>
        <v>1</v>
      </c>
      <c r="AR35">
        <f t="shared" si="15"/>
        <v>0.19315539572055437</v>
      </c>
      <c r="AS35">
        <f t="shared" si="16"/>
        <v>0.19315539572055437</v>
      </c>
      <c r="AT35">
        <f t="shared" si="17"/>
        <v>1</v>
      </c>
      <c r="AU35">
        <f t="shared" si="18"/>
        <v>0.15714285714372658</v>
      </c>
      <c r="AV35">
        <f t="shared" si="19"/>
        <v>0.15714285714372658</v>
      </c>
      <c r="AW35">
        <f t="shared" si="20"/>
        <v>1</v>
      </c>
      <c r="AX35">
        <f t="shared" si="21"/>
        <v>6.7142021077062613E-3</v>
      </c>
      <c r="AY35">
        <f t="shared" si="22"/>
        <v>6.7142021077062613E-3</v>
      </c>
      <c r="AZ35">
        <f t="shared" si="23"/>
        <v>1</v>
      </c>
      <c r="BA35">
        <f t="shared" si="24"/>
        <v>1.6209400191122573E-13</v>
      </c>
      <c r="BB35">
        <f t="shared" si="25"/>
        <v>1.6209400191122573E-13</v>
      </c>
      <c r="BC35">
        <f t="shared" si="26"/>
        <v>1</v>
      </c>
      <c r="BO35">
        <f t="shared" si="27"/>
        <v>0.84285714285714286</v>
      </c>
      <c r="BP35">
        <f t="shared" si="28"/>
        <v>0.84285714285714286</v>
      </c>
      <c r="BQ35">
        <f t="shared" si="29"/>
        <v>1</v>
      </c>
      <c r="BR35">
        <f t="shared" si="30"/>
        <v>0.9572732593145965</v>
      </c>
      <c r="BS35">
        <f t="shared" si="31"/>
        <v>0.9572732593145965</v>
      </c>
      <c r="BT35">
        <f t="shared" si="32"/>
        <v>1</v>
      </c>
      <c r="BU35">
        <f t="shared" si="33"/>
        <v>0.99328579789229376</v>
      </c>
      <c r="BV35">
        <f t="shared" si="34"/>
        <v>0.99328579789229365</v>
      </c>
      <c r="BW35">
        <f t="shared" si="35"/>
        <v>1</v>
      </c>
      <c r="BX35">
        <f t="shared" si="36"/>
        <v>0.8068446042794456</v>
      </c>
      <c r="BY35">
        <f t="shared" si="37"/>
        <v>0.8068446042794456</v>
      </c>
      <c r="BZ35">
        <f t="shared" si="38"/>
        <v>1</v>
      </c>
    </row>
    <row r="36" spans="1:78" x14ac:dyDescent="0.35">
      <c r="A36" s="4">
        <v>3.3</v>
      </c>
      <c r="C36" s="4" t="s">
        <v>11</v>
      </c>
      <c r="D36" s="4">
        <v>10</v>
      </c>
      <c r="F36" s="4">
        <f t="shared" si="0"/>
        <v>0.17142857142857146</v>
      </c>
      <c r="G36" s="4">
        <f t="shared" si="1"/>
        <v>4.8683416619404903E-2</v>
      </c>
      <c r="H36" s="4">
        <f t="shared" si="2"/>
        <v>1.5388280433944449E-12</v>
      </c>
      <c r="J36" s="12">
        <f t="shared" si="3"/>
        <v>4.8683416619404903E-2</v>
      </c>
      <c r="K36" s="12">
        <f t="shared" si="4"/>
        <v>4.8683416619404903E-2</v>
      </c>
      <c r="L36" s="12">
        <f t="shared" si="5"/>
        <v>1</v>
      </c>
      <c r="M36" s="4">
        <f t="shared" si="6"/>
        <v>0.17142857142857146</v>
      </c>
      <c r="N36" s="4">
        <f t="shared" si="7"/>
        <v>0.17142857142857146</v>
      </c>
      <c r="O36" s="4">
        <f t="shared" si="8"/>
        <v>1</v>
      </c>
      <c r="AA36" s="12">
        <f t="shared" si="9"/>
        <v>0.17142857142863352</v>
      </c>
      <c r="AB36" s="12">
        <f t="shared" si="10"/>
        <v>3.6302787340495697E-2</v>
      </c>
      <c r="AC36" s="12">
        <f t="shared" si="11"/>
        <v>0</v>
      </c>
      <c r="AD36" s="12">
        <f t="shared" si="12"/>
        <v>8.345728563577513E-3</v>
      </c>
      <c r="AE36" s="12">
        <f t="shared" si="13"/>
        <v>8.3457285635881538E-3</v>
      </c>
      <c r="AF36" s="12">
        <f t="shared" si="14"/>
        <v>1</v>
      </c>
      <c r="AR36">
        <f t="shared" si="15"/>
        <v>0.2117662594846498</v>
      </c>
      <c r="AS36">
        <f t="shared" si="16"/>
        <v>0.2117662594846498</v>
      </c>
      <c r="AT36">
        <f t="shared" si="17"/>
        <v>1</v>
      </c>
      <c r="AU36">
        <f t="shared" si="18"/>
        <v>0.17142857142984649</v>
      </c>
      <c r="AV36">
        <f t="shared" si="19"/>
        <v>0.17142857142984649</v>
      </c>
      <c r="AW36">
        <f t="shared" si="20"/>
        <v>1</v>
      </c>
      <c r="AX36">
        <f t="shared" si="21"/>
        <v>8.3457285633265557E-3</v>
      </c>
      <c r="AY36">
        <f t="shared" si="22"/>
        <v>8.3457285633265557E-3</v>
      </c>
      <c r="AZ36">
        <f t="shared" si="23"/>
        <v>1</v>
      </c>
      <c r="BA36">
        <f t="shared" si="24"/>
        <v>2.6379909315333346E-13</v>
      </c>
      <c r="BB36">
        <f t="shared" si="25"/>
        <v>2.6379909315333346E-13</v>
      </c>
      <c r="BC36">
        <f t="shared" si="26"/>
        <v>1</v>
      </c>
      <c r="BO36">
        <f t="shared" si="27"/>
        <v>0.82857142857142851</v>
      </c>
      <c r="BP36">
        <f t="shared" si="28"/>
        <v>0.82857142857142851</v>
      </c>
      <c r="BQ36">
        <f t="shared" si="29"/>
        <v>1</v>
      </c>
      <c r="BR36">
        <f t="shared" si="30"/>
        <v>0.9513165833805951</v>
      </c>
      <c r="BS36">
        <f t="shared" si="31"/>
        <v>0.9513165833805951</v>
      </c>
      <c r="BT36">
        <f t="shared" si="32"/>
        <v>1</v>
      </c>
      <c r="BU36">
        <f t="shared" si="33"/>
        <v>0.9916542714366734</v>
      </c>
      <c r="BV36">
        <f t="shared" si="34"/>
        <v>0.99165427143667328</v>
      </c>
      <c r="BW36">
        <f t="shared" si="35"/>
        <v>1</v>
      </c>
      <c r="BX36">
        <f t="shared" si="36"/>
        <v>0.78823374051535022</v>
      </c>
      <c r="BY36">
        <f t="shared" si="37"/>
        <v>0.78823374051535022</v>
      </c>
      <c r="BZ36">
        <f t="shared" si="38"/>
        <v>1</v>
      </c>
    </row>
    <row r="37" spans="1:78" x14ac:dyDescent="0.35">
      <c r="A37" s="4">
        <v>3.4</v>
      </c>
      <c r="F37" s="4">
        <f t="shared" si="0"/>
        <v>0.18571428571428569</v>
      </c>
      <c r="G37" s="4">
        <f t="shared" si="1"/>
        <v>5.5547099935786957E-2</v>
      </c>
      <c r="H37" s="4">
        <f t="shared" si="2"/>
        <v>2.2956616805570843E-12</v>
      </c>
      <c r="J37" s="12">
        <f t="shared" si="3"/>
        <v>5.5547099935786957E-2</v>
      </c>
      <c r="K37" s="12">
        <f t="shared" si="4"/>
        <v>5.5547099935786957E-2</v>
      </c>
      <c r="L37" s="12">
        <f t="shared" si="5"/>
        <v>1</v>
      </c>
      <c r="M37" s="4">
        <f t="shared" si="6"/>
        <v>0.18571428571428569</v>
      </c>
      <c r="N37" s="4">
        <f t="shared" si="7"/>
        <v>0.18571428571428569</v>
      </c>
      <c r="O37" s="4">
        <f t="shared" si="8"/>
        <v>1</v>
      </c>
      <c r="AA37" s="12">
        <f t="shared" si="9"/>
        <v>0.18571428571438953</v>
      </c>
      <c r="AB37" s="12">
        <f t="shared" si="10"/>
        <v>4.2889877766231328E-2</v>
      </c>
      <c r="AC37" s="12">
        <f t="shared" si="11"/>
        <v>0</v>
      </c>
      <c r="AD37" s="12">
        <f t="shared" si="12"/>
        <v>1.0315889988477376E-2</v>
      </c>
      <c r="AE37" s="12">
        <f t="shared" si="13"/>
        <v>1.0315889988496659E-2</v>
      </c>
      <c r="AF37" s="12">
        <f t="shared" si="14"/>
        <v>1</v>
      </c>
      <c r="AR37">
        <f t="shared" si="15"/>
        <v>0.23094549566199793</v>
      </c>
      <c r="AS37">
        <f t="shared" si="16"/>
        <v>0.23094549566199793</v>
      </c>
      <c r="AT37">
        <f t="shared" si="17"/>
        <v>1</v>
      </c>
      <c r="AU37">
        <f t="shared" si="18"/>
        <v>0.18571428571615503</v>
      </c>
      <c r="AV37">
        <f t="shared" si="19"/>
        <v>0.18571428571615503</v>
      </c>
      <c r="AW37">
        <f t="shared" si="20"/>
        <v>1</v>
      </c>
      <c r="AX37">
        <f t="shared" si="21"/>
        <v>1.0315889988074719E-2</v>
      </c>
      <c r="AY37">
        <f t="shared" si="22"/>
        <v>1.0315889988074719E-2</v>
      </c>
      <c r="AZ37">
        <f t="shared" si="23"/>
        <v>1</v>
      </c>
      <c r="BA37">
        <f t="shared" si="24"/>
        <v>4.263371692463156E-13</v>
      </c>
      <c r="BB37">
        <f t="shared" si="25"/>
        <v>4.263371692463156E-13</v>
      </c>
      <c r="BC37">
        <f t="shared" si="26"/>
        <v>1</v>
      </c>
      <c r="BO37">
        <f t="shared" si="27"/>
        <v>0.81428571428571428</v>
      </c>
      <c r="BP37">
        <f t="shared" si="28"/>
        <v>0.81428571428571428</v>
      </c>
      <c r="BQ37">
        <f t="shared" si="29"/>
        <v>1</v>
      </c>
      <c r="BR37">
        <f t="shared" si="30"/>
        <v>0.94445290006421301</v>
      </c>
      <c r="BS37">
        <f t="shared" si="31"/>
        <v>0.94445290006421301</v>
      </c>
      <c r="BT37">
        <f t="shared" si="32"/>
        <v>1</v>
      </c>
      <c r="BU37">
        <f t="shared" si="33"/>
        <v>0.98968411001192524</v>
      </c>
      <c r="BV37">
        <f t="shared" si="34"/>
        <v>0.98968411001192524</v>
      </c>
      <c r="BW37">
        <f t="shared" si="35"/>
        <v>1</v>
      </c>
      <c r="BX37">
        <f t="shared" si="36"/>
        <v>0.76905450433800204</v>
      </c>
      <c r="BY37">
        <f t="shared" si="37"/>
        <v>0.76905450433800204</v>
      </c>
      <c r="BZ37">
        <f t="shared" si="38"/>
        <v>1</v>
      </c>
    </row>
    <row r="38" spans="1:78" x14ac:dyDescent="0.35">
      <c r="A38" s="4">
        <v>3.5</v>
      </c>
      <c r="F38" s="4">
        <f t="shared" si="0"/>
        <v>0.19999999999999998</v>
      </c>
      <c r="G38" s="4">
        <f t="shared" si="1"/>
        <v>6.3460270662014331E-2</v>
      </c>
      <c r="H38" s="4">
        <f t="shared" si="2"/>
        <v>3.4247247924798635E-12</v>
      </c>
      <c r="J38" s="12">
        <f t="shared" si="3"/>
        <v>6.3460270662014331E-2</v>
      </c>
      <c r="K38" s="12">
        <f t="shared" si="4"/>
        <v>6.3460270662014331E-2</v>
      </c>
      <c r="L38" s="12">
        <f t="shared" si="5"/>
        <v>1</v>
      </c>
      <c r="M38" s="4">
        <f t="shared" si="6"/>
        <v>0.19999999999999998</v>
      </c>
      <c r="N38" s="4">
        <f t="shared" si="7"/>
        <v>0.19999999999999998</v>
      </c>
      <c r="O38" s="4">
        <f t="shared" si="8"/>
        <v>1</v>
      </c>
      <c r="AA38" s="12">
        <f t="shared" si="9"/>
        <v>0.20000000000017384</v>
      </c>
      <c r="AB38" s="12">
        <f t="shared" si="10"/>
        <v>5.015364330660934E-2</v>
      </c>
      <c r="AC38" s="12">
        <f t="shared" si="11"/>
        <v>0</v>
      </c>
      <c r="AD38" s="12">
        <f t="shared" si="12"/>
        <v>1.2692054133044341E-2</v>
      </c>
      <c r="AE38" s="12">
        <f t="shared" si="13"/>
        <v>1.2692054133079118E-2</v>
      </c>
      <c r="AF38" s="12">
        <f t="shared" si="14"/>
        <v>1</v>
      </c>
      <c r="AR38">
        <f t="shared" si="15"/>
        <v>0.25076821652961145</v>
      </c>
      <c r="AS38">
        <f t="shared" si="16"/>
        <v>0.25076821652961145</v>
      </c>
      <c r="AT38">
        <f t="shared" si="17"/>
        <v>1</v>
      </c>
      <c r="AU38">
        <f t="shared" si="18"/>
        <v>0.20000000000273976</v>
      </c>
      <c r="AV38">
        <f t="shared" si="19"/>
        <v>0.20000000000273976</v>
      </c>
      <c r="AW38">
        <f t="shared" si="20"/>
        <v>1</v>
      </c>
      <c r="AX38">
        <f t="shared" si="21"/>
        <v>1.2692054132402866E-2</v>
      </c>
      <c r="AY38">
        <f t="shared" si="22"/>
        <v>1.2692054132402866E-2</v>
      </c>
      <c r="AZ38">
        <f t="shared" si="23"/>
        <v>1</v>
      </c>
      <c r="BA38">
        <f t="shared" si="24"/>
        <v>6.8494495849597261E-13</v>
      </c>
      <c r="BB38">
        <f t="shared" si="25"/>
        <v>6.8494495849597261E-13</v>
      </c>
      <c r="BC38">
        <f t="shared" si="26"/>
        <v>1</v>
      </c>
      <c r="BO38">
        <f t="shared" si="27"/>
        <v>0.8</v>
      </c>
      <c r="BP38">
        <f t="shared" si="28"/>
        <v>0.8</v>
      </c>
      <c r="BQ38">
        <f t="shared" si="29"/>
        <v>1</v>
      </c>
      <c r="BR38">
        <f t="shared" si="30"/>
        <v>0.93653972933798568</v>
      </c>
      <c r="BS38">
        <f t="shared" si="31"/>
        <v>0.93653972933798568</v>
      </c>
      <c r="BT38">
        <f t="shared" si="32"/>
        <v>1</v>
      </c>
      <c r="BU38">
        <f t="shared" si="33"/>
        <v>0.98730794586759718</v>
      </c>
      <c r="BV38">
        <f t="shared" si="34"/>
        <v>0.98730794586759707</v>
      </c>
      <c r="BW38">
        <f t="shared" si="35"/>
        <v>1</v>
      </c>
      <c r="BX38">
        <f t="shared" si="36"/>
        <v>0.74923178347038855</v>
      </c>
      <c r="BY38">
        <f t="shared" si="37"/>
        <v>0.74923178347038855</v>
      </c>
      <c r="BZ38">
        <f t="shared" si="38"/>
        <v>1</v>
      </c>
    </row>
    <row r="39" spans="1:78" x14ac:dyDescent="0.35">
      <c r="A39" s="4">
        <v>3.6</v>
      </c>
      <c r="F39" s="4">
        <f t="shared" si="0"/>
        <v>0.21428571428571427</v>
      </c>
      <c r="G39" s="4">
        <f t="shared" si="1"/>
        <v>7.2585875671336619E-2</v>
      </c>
      <c r="H39" s="4">
        <f t="shared" si="2"/>
        <v>5.1090890280372213E-12</v>
      </c>
      <c r="J39" s="12">
        <f t="shared" si="3"/>
        <v>7.2585875671336619E-2</v>
      </c>
      <c r="K39" s="12">
        <f t="shared" si="4"/>
        <v>7.2585875671336619E-2</v>
      </c>
      <c r="L39" s="12">
        <f t="shared" si="5"/>
        <v>1</v>
      </c>
      <c r="M39" s="4">
        <f t="shared" si="6"/>
        <v>0.21428571428571427</v>
      </c>
      <c r="N39" s="4">
        <f t="shared" si="7"/>
        <v>0.21428571428571427</v>
      </c>
      <c r="O39" s="4">
        <f t="shared" si="8"/>
        <v>1</v>
      </c>
      <c r="AA39" s="12">
        <f t="shared" si="9"/>
        <v>0.21428571428600565</v>
      </c>
      <c r="AB39" s="12">
        <f t="shared" si="10"/>
        <v>5.8139458660038668E-2</v>
      </c>
      <c r="AC39" s="12">
        <f t="shared" si="11"/>
        <v>0</v>
      </c>
      <c r="AD39" s="12">
        <f t="shared" si="12"/>
        <v>1.5554116216301758E-2</v>
      </c>
      <c r="AE39" s="12">
        <f t="shared" si="13"/>
        <v>1.5554116216364194E-2</v>
      </c>
      <c r="AF39" s="12">
        <f t="shared" si="14"/>
        <v>1</v>
      </c>
      <c r="AR39">
        <f t="shared" si="15"/>
        <v>0.27131747374176446</v>
      </c>
      <c r="AS39">
        <f t="shared" si="16"/>
        <v>0.27131747374176446</v>
      </c>
      <c r="AT39">
        <f t="shared" si="17"/>
        <v>1</v>
      </c>
      <c r="AU39">
        <f t="shared" si="18"/>
        <v>0.21428571428972856</v>
      </c>
      <c r="AV39">
        <f t="shared" si="19"/>
        <v>0.21428571428972856</v>
      </c>
      <c r="AW39">
        <f t="shared" si="20"/>
        <v>1</v>
      </c>
      <c r="AX39">
        <f t="shared" si="21"/>
        <v>1.5554116215286417E-2</v>
      </c>
      <c r="AY39">
        <f t="shared" si="22"/>
        <v>1.5554116215286417E-2</v>
      </c>
      <c r="AZ39">
        <f t="shared" si="23"/>
        <v>1</v>
      </c>
      <c r="BA39">
        <f t="shared" si="24"/>
        <v>1.0948047917222617E-12</v>
      </c>
      <c r="BB39">
        <f t="shared" si="25"/>
        <v>1.0948047917222617E-12</v>
      </c>
      <c r="BC39">
        <f t="shared" si="26"/>
        <v>1</v>
      </c>
      <c r="BO39">
        <f t="shared" si="27"/>
        <v>0.7857142857142857</v>
      </c>
      <c r="BP39">
        <f t="shared" si="28"/>
        <v>0.7857142857142857</v>
      </c>
      <c r="BQ39">
        <f t="shared" si="29"/>
        <v>1</v>
      </c>
      <c r="BR39">
        <f t="shared" si="30"/>
        <v>0.92741412432866333</v>
      </c>
      <c r="BS39">
        <f t="shared" si="31"/>
        <v>0.92741412432866333</v>
      </c>
      <c r="BT39">
        <f t="shared" si="32"/>
        <v>1</v>
      </c>
      <c r="BU39">
        <f t="shared" si="33"/>
        <v>0.98444588378471354</v>
      </c>
      <c r="BV39">
        <f t="shared" si="34"/>
        <v>0.98444588378471365</v>
      </c>
      <c r="BW39">
        <f t="shared" si="35"/>
        <v>1</v>
      </c>
      <c r="BX39">
        <f t="shared" si="36"/>
        <v>0.72868252625823549</v>
      </c>
      <c r="BY39">
        <f t="shared" si="37"/>
        <v>0.72868252625823549</v>
      </c>
      <c r="BZ39">
        <f t="shared" si="38"/>
        <v>1</v>
      </c>
    </row>
    <row r="40" spans="1:78" x14ac:dyDescent="0.35">
      <c r="A40" s="4">
        <v>3.7</v>
      </c>
      <c r="F40" s="4">
        <f t="shared" si="0"/>
        <v>0.22857142857142859</v>
      </c>
      <c r="G40" s="4">
        <f t="shared" si="1"/>
        <v>8.3108913166121193E-2</v>
      </c>
      <c r="H40" s="4">
        <f t="shared" si="2"/>
        <v>7.621865194454797E-12</v>
      </c>
      <c r="J40" s="12">
        <f t="shared" si="3"/>
        <v>8.3108913166121193E-2</v>
      </c>
      <c r="K40" s="12">
        <f t="shared" si="4"/>
        <v>8.3108913166121193E-2</v>
      </c>
      <c r="L40" s="12">
        <f t="shared" si="5"/>
        <v>1</v>
      </c>
      <c r="M40" s="4">
        <f t="shared" si="6"/>
        <v>0.22857142857142859</v>
      </c>
      <c r="N40" s="4">
        <f t="shared" si="7"/>
        <v>0.22857142857142859</v>
      </c>
      <c r="O40" s="4">
        <f t="shared" si="8"/>
        <v>1</v>
      </c>
      <c r="AA40" s="12">
        <f t="shared" si="9"/>
        <v>0.22857142857191723</v>
      </c>
      <c r="AB40" s="12">
        <f t="shared" si="10"/>
        <v>6.689920428244106E-2</v>
      </c>
      <c r="AC40" s="12">
        <f t="shared" si="11"/>
        <v>0</v>
      </c>
      <c r="AD40" s="12">
        <f t="shared" si="12"/>
        <v>1.8996323010996484E-2</v>
      </c>
      <c r="AE40" s="12">
        <f t="shared" si="13"/>
        <v>1.8996323011108176E-2</v>
      </c>
      <c r="AF40" s="12">
        <f t="shared" si="14"/>
        <v>1</v>
      </c>
      <c r="AR40">
        <f t="shared" si="15"/>
        <v>0.29268401872815064</v>
      </c>
      <c r="AS40">
        <f t="shared" si="16"/>
        <v>0.29268401872815064</v>
      </c>
      <c r="AT40">
        <f t="shared" si="17"/>
        <v>1</v>
      </c>
      <c r="AU40">
        <f t="shared" si="18"/>
        <v>0.22857142857730833</v>
      </c>
      <c r="AV40">
        <f t="shared" si="19"/>
        <v>0.22857142857730833</v>
      </c>
      <c r="AW40">
        <f t="shared" si="20"/>
        <v>1</v>
      </c>
      <c r="AX40">
        <f t="shared" si="21"/>
        <v>1.899632300939913E-2</v>
      </c>
      <c r="AY40">
        <f t="shared" si="22"/>
        <v>1.899632300939913E-2</v>
      </c>
      <c r="AZ40">
        <f t="shared" si="23"/>
        <v>1</v>
      </c>
      <c r="BA40">
        <f t="shared" si="24"/>
        <v>1.7421406158753824E-12</v>
      </c>
      <c r="BB40">
        <f t="shared" si="25"/>
        <v>1.7421406158753824E-12</v>
      </c>
      <c r="BC40">
        <f t="shared" si="26"/>
        <v>1</v>
      </c>
      <c r="BO40">
        <f t="shared" si="27"/>
        <v>0.77142857142857135</v>
      </c>
      <c r="BP40">
        <f t="shared" si="28"/>
        <v>0.77142857142857135</v>
      </c>
      <c r="BQ40">
        <f t="shared" si="29"/>
        <v>1</v>
      </c>
      <c r="BR40">
        <f t="shared" si="30"/>
        <v>0.91689108683387877</v>
      </c>
      <c r="BS40">
        <f t="shared" si="31"/>
        <v>0.91689108683387877</v>
      </c>
      <c r="BT40">
        <f t="shared" si="32"/>
        <v>1</v>
      </c>
      <c r="BU40">
        <f t="shared" si="33"/>
        <v>0.98100367699060087</v>
      </c>
      <c r="BV40">
        <f t="shared" si="34"/>
        <v>0.98100367699060098</v>
      </c>
      <c r="BW40">
        <f t="shared" si="35"/>
        <v>1</v>
      </c>
      <c r="BX40">
        <f t="shared" si="36"/>
        <v>0.70731598127184936</v>
      </c>
      <c r="BY40">
        <f t="shared" si="37"/>
        <v>0.70731598127184925</v>
      </c>
      <c r="BZ40">
        <f t="shared" si="38"/>
        <v>1</v>
      </c>
    </row>
    <row r="41" spans="1:78" x14ac:dyDescent="0.35">
      <c r="A41" s="15">
        <v>3.8</v>
      </c>
      <c r="F41" s="4">
        <f t="shared" si="0"/>
        <v>0.24285714285714288</v>
      </c>
      <c r="G41" s="4">
        <f t="shared" si="1"/>
        <v>9.5237416505198944E-2</v>
      </c>
      <c r="H41" s="4">
        <f t="shared" si="2"/>
        <v>1.1370486739137451E-11</v>
      </c>
      <c r="J41" s="12">
        <f t="shared" si="3"/>
        <v>9.5237416505198944E-2</v>
      </c>
      <c r="K41" s="12">
        <f t="shared" si="4"/>
        <v>9.5237416505198944E-2</v>
      </c>
      <c r="L41" s="12">
        <f t="shared" si="5"/>
        <v>1</v>
      </c>
      <c r="M41" s="4">
        <f t="shared" si="6"/>
        <v>0.24285714285714288</v>
      </c>
      <c r="N41" s="4">
        <f t="shared" si="7"/>
        <v>0.24285714285714288</v>
      </c>
      <c r="O41" s="4">
        <f t="shared" si="8"/>
        <v>1</v>
      </c>
      <c r="AA41" s="12">
        <f t="shared" si="9"/>
        <v>0.24285714285796278</v>
      </c>
      <c r="AB41" s="12">
        <f t="shared" si="10"/>
        <v>7.6491614751932863E-2</v>
      </c>
      <c r="AC41" s="12">
        <f t="shared" si="11"/>
        <v>0</v>
      </c>
      <c r="AD41" s="12">
        <f t="shared" si="12"/>
        <v>2.3129086868046732E-2</v>
      </c>
      <c r="AE41" s="12">
        <f t="shared" si="13"/>
        <v>2.312908686824585E-2</v>
      </c>
      <c r="AF41" s="12">
        <f t="shared" si="14"/>
        <v>1</v>
      </c>
      <c r="AR41">
        <f t="shared" si="15"/>
        <v>0.31496547249679352</v>
      </c>
      <c r="AS41">
        <f t="shared" si="16"/>
        <v>0.31496547249679352</v>
      </c>
      <c r="AT41">
        <f t="shared" si="17"/>
        <v>1</v>
      </c>
      <c r="AU41">
        <f t="shared" si="18"/>
        <v>0.24285714286575197</v>
      </c>
      <c r="AV41">
        <f t="shared" si="19"/>
        <v>0.24285714286575197</v>
      </c>
      <c r="AW41">
        <f t="shared" si="20"/>
        <v>1</v>
      </c>
      <c r="AX41">
        <f t="shared" si="21"/>
        <v>2.3129086865548317E-2</v>
      </c>
      <c r="AY41">
        <f t="shared" si="22"/>
        <v>2.3129086865548317E-2</v>
      </c>
      <c r="AZ41">
        <f t="shared" si="23"/>
        <v>1</v>
      </c>
      <c r="BA41">
        <f t="shared" si="24"/>
        <v>2.7614039223619528E-12</v>
      </c>
      <c r="BB41">
        <f t="shared" si="25"/>
        <v>2.7614039223619528E-12</v>
      </c>
      <c r="BC41">
        <f t="shared" si="26"/>
        <v>1</v>
      </c>
      <c r="BO41">
        <f t="shared" si="27"/>
        <v>0.75714285714285712</v>
      </c>
      <c r="BP41">
        <f t="shared" si="28"/>
        <v>0.75714285714285712</v>
      </c>
      <c r="BQ41">
        <f t="shared" si="29"/>
        <v>1</v>
      </c>
      <c r="BR41">
        <f t="shared" si="30"/>
        <v>0.9047625834948011</v>
      </c>
      <c r="BS41">
        <f t="shared" si="31"/>
        <v>0.9047625834948011</v>
      </c>
      <c r="BT41">
        <f t="shared" si="32"/>
        <v>1</v>
      </c>
      <c r="BU41">
        <f t="shared" si="33"/>
        <v>0.97687091313445173</v>
      </c>
      <c r="BV41">
        <f t="shared" si="34"/>
        <v>0.97687091313445185</v>
      </c>
      <c r="BW41">
        <f t="shared" si="35"/>
        <v>1</v>
      </c>
      <c r="BX41">
        <f t="shared" si="36"/>
        <v>0.68503452750320648</v>
      </c>
      <c r="BY41">
        <f t="shared" si="37"/>
        <v>0.68503452750320648</v>
      </c>
      <c r="BZ41">
        <f t="shared" si="38"/>
        <v>1</v>
      </c>
    </row>
    <row r="42" spans="1:78" x14ac:dyDescent="0.35">
      <c r="A42" s="15">
        <v>3.9</v>
      </c>
      <c r="F42" s="4">
        <f t="shared" si="0"/>
        <v>0.25714285714285712</v>
      </c>
      <c r="G42" s="4">
        <f t="shared" si="1"/>
        <v>0.1092024082044529</v>
      </c>
      <c r="H42" s="4">
        <f t="shared" si="2"/>
        <v>1.6962772941552917E-11</v>
      </c>
      <c r="J42" s="12">
        <f t="shared" si="3"/>
        <v>0.1092024082044529</v>
      </c>
      <c r="K42" s="12">
        <f t="shared" si="4"/>
        <v>0.1092024082044529</v>
      </c>
      <c r="L42" s="12">
        <f t="shared" si="5"/>
        <v>1</v>
      </c>
      <c r="M42" s="4">
        <f t="shared" si="6"/>
        <v>0.25714285714285712</v>
      </c>
      <c r="N42" s="4">
        <f t="shared" si="7"/>
        <v>0.25714285714285712</v>
      </c>
      <c r="O42" s="4">
        <f t="shared" si="8"/>
        <v>1</v>
      </c>
      <c r="AA42" s="12">
        <f t="shared" si="9"/>
        <v>0.25714285714423313</v>
      </c>
      <c r="AB42" s="12">
        <f t="shared" si="10"/>
        <v>8.6982337571480384E-2</v>
      </c>
      <c r="AC42" s="12">
        <f t="shared" si="11"/>
        <v>0</v>
      </c>
      <c r="AD42" s="12">
        <f t="shared" si="12"/>
        <v>2.8080619256459133E-2</v>
      </c>
      <c r="AE42" s="12">
        <f t="shared" si="13"/>
        <v>2.8080619256812971E-2</v>
      </c>
      <c r="AF42" s="12">
        <f t="shared" si="14"/>
        <v>1</v>
      </c>
      <c r="AR42">
        <f t="shared" si="15"/>
        <v>0.33826464609473644</v>
      </c>
      <c r="AS42">
        <f t="shared" si="16"/>
        <v>0.33826464609473644</v>
      </c>
      <c r="AT42">
        <f t="shared" si="17"/>
        <v>1</v>
      </c>
      <c r="AU42">
        <f t="shared" si="18"/>
        <v>0.25714285715545804</v>
      </c>
      <c r="AV42">
        <f t="shared" si="19"/>
        <v>0.25714285715545804</v>
      </c>
      <c r="AW42">
        <f t="shared" si="20"/>
        <v>1</v>
      </c>
      <c r="AX42">
        <f t="shared" si="21"/>
        <v>2.8080619252573599E-2</v>
      </c>
      <c r="AY42">
        <f t="shared" si="22"/>
        <v>2.8080619252573599E-2</v>
      </c>
      <c r="AZ42">
        <f t="shared" si="23"/>
        <v>1</v>
      </c>
      <c r="BA42">
        <f t="shared" si="24"/>
        <v>4.3618558992564642E-12</v>
      </c>
      <c r="BB42">
        <f t="shared" si="25"/>
        <v>4.3618558992564642E-12</v>
      </c>
      <c r="BC42">
        <f t="shared" si="26"/>
        <v>1</v>
      </c>
      <c r="BO42">
        <f t="shared" si="27"/>
        <v>0.74285714285714288</v>
      </c>
      <c r="BP42">
        <f t="shared" si="28"/>
        <v>0.74285714285714288</v>
      </c>
      <c r="BQ42">
        <f t="shared" si="29"/>
        <v>1</v>
      </c>
      <c r="BR42">
        <f t="shared" si="30"/>
        <v>0.89079759179554707</v>
      </c>
      <c r="BS42">
        <f t="shared" si="31"/>
        <v>0.89079759179554707</v>
      </c>
      <c r="BT42">
        <f t="shared" si="32"/>
        <v>1</v>
      </c>
      <c r="BU42">
        <f t="shared" si="33"/>
        <v>0.97191938074742645</v>
      </c>
      <c r="BV42">
        <f t="shared" si="34"/>
        <v>0.97191938074742634</v>
      </c>
      <c r="BW42">
        <f t="shared" si="35"/>
        <v>1</v>
      </c>
      <c r="BX42">
        <f t="shared" si="36"/>
        <v>0.6617353539052635</v>
      </c>
      <c r="BY42">
        <f t="shared" si="37"/>
        <v>0.66173535390526361</v>
      </c>
      <c r="BZ42">
        <f t="shared" si="38"/>
        <v>1</v>
      </c>
    </row>
    <row r="43" spans="1:78" x14ac:dyDescent="0.35">
      <c r="A43" s="15">
        <v>4</v>
      </c>
      <c r="F43" s="4">
        <f t="shared" si="0"/>
        <v>0.27142857142857141</v>
      </c>
      <c r="G43" s="4">
        <f t="shared" si="1"/>
        <v>0.12525624107258221</v>
      </c>
      <c r="H43" s="4">
        <f t="shared" si="2"/>
        <v>2.5305483614478635E-11</v>
      </c>
      <c r="J43" s="12">
        <f t="shared" si="3"/>
        <v>0.12525624107258221</v>
      </c>
      <c r="K43" s="12">
        <f t="shared" si="4"/>
        <v>0.12525624107258221</v>
      </c>
      <c r="L43" s="12">
        <f t="shared" si="5"/>
        <v>1</v>
      </c>
      <c r="M43" s="4">
        <f t="shared" si="6"/>
        <v>0.27142857142857141</v>
      </c>
      <c r="N43" s="4">
        <f t="shared" si="7"/>
        <v>0.27142857142857141</v>
      </c>
      <c r="O43" s="4">
        <f t="shared" si="8"/>
        <v>1</v>
      </c>
      <c r="AA43" s="12">
        <f t="shared" si="9"/>
        <v>0.27142857143088078</v>
      </c>
      <c r="AB43" s="12">
        <f t="shared" si="10"/>
        <v>9.8443530128999479E-2</v>
      </c>
      <c r="AC43" s="12">
        <f t="shared" si="11"/>
        <v>0</v>
      </c>
      <c r="AD43" s="12">
        <f t="shared" si="12"/>
        <v>3.3998122582852036E-2</v>
      </c>
      <c r="AE43" s="12">
        <f t="shared" si="13"/>
        <v>3.3998122583478847E-2</v>
      </c>
      <c r="AF43" s="12">
        <f t="shared" si="14"/>
        <v>1</v>
      </c>
      <c r="AR43">
        <f t="shared" si="15"/>
        <v>0.36268668992430986</v>
      </c>
      <c r="AS43">
        <f t="shared" si="16"/>
        <v>0.36268668992430986</v>
      </c>
      <c r="AT43">
        <f t="shared" si="17"/>
        <v>1</v>
      </c>
      <c r="AU43">
        <f t="shared" si="18"/>
        <v>0.27142857144700827</v>
      </c>
      <c r="AV43">
        <f t="shared" si="19"/>
        <v>0.27142857144700827</v>
      </c>
      <c r="AW43">
        <f t="shared" si="20"/>
        <v>1</v>
      </c>
      <c r="AX43">
        <f t="shared" si="21"/>
        <v>3.3998122576843738E-2</v>
      </c>
      <c r="AY43">
        <f t="shared" si="22"/>
        <v>3.3998122576843738E-2</v>
      </c>
      <c r="AZ43">
        <f t="shared" si="23"/>
        <v>1</v>
      </c>
      <c r="BA43">
        <f t="shared" si="24"/>
        <v>6.8686312667870573E-12</v>
      </c>
      <c r="BB43">
        <f t="shared" si="25"/>
        <v>6.8686312667870573E-12</v>
      </c>
      <c r="BC43">
        <f t="shared" si="26"/>
        <v>1</v>
      </c>
      <c r="BO43">
        <f t="shared" si="27"/>
        <v>0.72857142857142865</v>
      </c>
      <c r="BP43">
        <f t="shared" si="28"/>
        <v>0.72857142857142865</v>
      </c>
      <c r="BQ43">
        <f t="shared" si="29"/>
        <v>1</v>
      </c>
      <c r="BR43">
        <f t="shared" si="30"/>
        <v>0.87474375892741785</v>
      </c>
      <c r="BS43">
        <f t="shared" si="31"/>
        <v>0.87474375892741785</v>
      </c>
      <c r="BT43">
        <f t="shared" si="32"/>
        <v>1</v>
      </c>
      <c r="BU43">
        <f t="shared" si="33"/>
        <v>0.96600187742315624</v>
      </c>
      <c r="BV43">
        <f t="shared" si="34"/>
        <v>0.96600187742315624</v>
      </c>
      <c r="BW43">
        <f t="shared" si="35"/>
        <v>1</v>
      </c>
      <c r="BX43">
        <f t="shared" si="36"/>
        <v>0.63731331007569014</v>
      </c>
      <c r="BY43">
        <f t="shared" si="37"/>
        <v>0.63731331007569025</v>
      </c>
      <c r="BZ43">
        <f t="shared" si="38"/>
        <v>1</v>
      </c>
    </row>
    <row r="44" spans="1:78" x14ac:dyDescent="0.35">
      <c r="A44" s="15">
        <v>4.0999999999999996</v>
      </c>
      <c r="F44" s="4">
        <f t="shared" si="0"/>
        <v>0.2857142857142857</v>
      </c>
      <c r="G44" s="4">
        <f t="shared" si="1"/>
        <v>0.14366857315728437</v>
      </c>
      <c r="H44" s="4">
        <f t="shared" si="2"/>
        <v>3.7751345441365816E-11</v>
      </c>
      <c r="J44" s="12">
        <f t="shared" si="3"/>
        <v>0.14366857315728437</v>
      </c>
      <c r="K44" s="12">
        <f t="shared" si="4"/>
        <v>0.14366857315728437</v>
      </c>
      <c r="L44" s="12">
        <f t="shared" si="5"/>
        <v>1</v>
      </c>
      <c r="M44" s="4">
        <f t="shared" si="6"/>
        <v>0.2857142857142857</v>
      </c>
      <c r="N44" s="4">
        <f t="shared" si="7"/>
        <v>0.2857142857142857</v>
      </c>
      <c r="O44" s="4">
        <f t="shared" si="8"/>
        <v>1</v>
      </c>
      <c r="AA44" s="12">
        <f t="shared" si="9"/>
        <v>0.28571428571815971</v>
      </c>
      <c r="AB44" s="12">
        <f t="shared" si="10"/>
        <v>0.11095277004257038</v>
      </c>
      <c r="AC44" s="12">
        <f t="shared" si="11"/>
        <v>0</v>
      </c>
      <c r="AD44" s="12">
        <f t="shared" si="12"/>
        <v>4.1048163768460579E-2</v>
      </c>
      <c r="AE44" s="12">
        <f t="shared" si="13"/>
        <v>4.1048163769567457E-2</v>
      </c>
      <c r="AF44" s="12">
        <f t="shared" si="14"/>
        <v>1</v>
      </c>
      <c r="AR44">
        <f t="shared" si="15"/>
        <v>0.38833469511234597</v>
      </c>
      <c r="AS44">
        <f t="shared" si="16"/>
        <v>0.38833469511234597</v>
      </c>
      <c r="AT44">
        <f t="shared" si="17"/>
        <v>1</v>
      </c>
      <c r="AU44">
        <f t="shared" si="18"/>
        <v>0.28571428574125096</v>
      </c>
      <c r="AV44">
        <f t="shared" si="19"/>
        <v>0.28571428574125096</v>
      </c>
      <c r="AW44">
        <f t="shared" si="20"/>
        <v>1</v>
      </c>
      <c r="AX44">
        <f t="shared" si="21"/>
        <v>4.1048163759224106E-2</v>
      </c>
      <c r="AY44">
        <f t="shared" si="22"/>
        <v>4.1048163759224106E-2</v>
      </c>
      <c r="AZ44">
        <f t="shared" si="23"/>
        <v>1</v>
      </c>
      <c r="BA44">
        <f t="shared" si="24"/>
        <v>1.078609869753309E-11</v>
      </c>
      <c r="BB44">
        <f t="shared" si="25"/>
        <v>1.078609869753309E-11</v>
      </c>
      <c r="BC44">
        <f t="shared" si="26"/>
        <v>1</v>
      </c>
      <c r="BO44">
        <f t="shared" si="27"/>
        <v>0.7142857142857143</v>
      </c>
      <c r="BP44">
        <f t="shared" si="28"/>
        <v>0.7142857142857143</v>
      </c>
      <c r="BQ44">
        <f t="shared" si="29"/>
        <v>1</v>
      </c>
      <c r="BR44">
        <f t="shared" si="30"/>
        <v>0.85633142684271557</v>
      </c>
      <c r="BS44">
        <f t="shared" si="31"/>
        <v>0.85633142684271557</v>
      </c>
      <c r="BT44">
        <f t="shared" si="32"/>
        <v>1</v>
      </c>
      <c r="BU44">
        <f t="shared" si="33"/>
        <v>0.95895183624077585</v>
      </c>
      <c r="BV44">
        <f t="shared" si="34"/>
        <v>0.95895183624077573</v>
      </c>
      <c r="BW44">
        <f t="shared" si="35"/>
        <v>1</v>
      </c>
      <c r="BX44">
        <f t="shared" si="36"/>
        <v>0.61166530488765403</v>
      </c>
      <c r="BY44">
        <f t="shared" si="37"/>
        <v>0.61166530488765403</v>
      </c>
      <c r="BZ44">
        <f t="shared" si="38"/>
        <v>1</v>
      </c>
    </row>
    <row r="45" spans="1:78" x14ac:dyDescent="0.35">
      <c r="A45" s="15">
        <v>4.2</v>
      </c>
      <c r="F45" s="4">
        <f t="shared" si="0"/>
        <v>0.29999999999999993</v>
      </c>
      <c r="G45" s="4">
        <f t="shared" si="1"/>
        <v>0.16471906210910711</v>
      </c>
      <c r="H45" s="4">
        <f t="shared" si="2"/>
        <v>5.6318389497570955E-11</v>
      </c>
      <c r="J45" s="12">
        <f t="shared" si="3"/>
        <v>0.16471906210910711</v>
      </c>
      <c r="K45" s="12">
        <f t="shared" si="4"/>
        <v>0.16471906210910711</v>
      </c>
      <c r="L45" s="12">
        <f t="shared" si="5"/>
        <v>1</v>
      </c>
      <c r="M45" s="4">
        <f t="shared" si="6"/>
        <v>0.29999999999999993</v>
      </c>
      <c r="N45" s="4">
        <f t="shared" si="7"/>
        <v>0.29999999999999993</v>
      </c>
      <c r="O45" s="4">
        <f t="shared" si="8"/>
        <v>1</v>
      </c>
      <c r="AA45" s="12">
        <f t="shared" si="9"/>
        <v>0.30000000000649363</v>
      </c>
      <c r="AB45" s="12">
        <f t="shared" si="10"/>
        <v>0.12459100305928489</v>
      </c>
      <c r="AC45" s="12">
        <f t="shared" si="11"/>
        <v>0</v>
      </c>
      <c r="AD45" s="12">
        <f t="shared" si="12"/>
        <v>4.9415718646844624E-2</v>
      </c>
      <c r="AE45" s="12">
        <f t="shared" si="13"/>
        <v>4.9415718648792739E-2</v>
      </c>
      <c r="AF45" s="12">
        <f t="shared" si="14"/>
        <v>1</v>
      </c>
      <c r="AR45">
        <f t="shared" si="15"/>
        <v>0.41530334347637493</v>
      </c>
      <c r="AS45">
        <f t="shared" si="16"/>
        <v>0.41530334347637493</v>
      </c>
      <c r="AT45">
        <f t="shared" si="17"/>
        <v>1</v>
      </c>
      <c r="AU45">
        <f t="shared" si="18"/>
        <v>0.30000000003942279</v>
      </c>
      <c r="AV45">
        <f t="shared" si="19"/>
        <v>0.30000000003942279</v>
      </c>
      <c r="AW45">
        <f t="shared" si="20"/>
        <v>1</v>
      </c>
      <c r="AX45">
        <f t="shared" si="21"/>
        <v>4.9415718632732121E-2</v>
      </c>
      <c r="AY45">
        <f t="shared" si="22"/>
        <v>4.9415718632732121E-2</v>
      </c>
      <c r="AZ45">
        <f t="shared" si="23"/>
        <v>1</v>
      </c>
      <c r="BA45">
        <f t="shared" si="24"/>
        <v>1.6895516849271283E-11</v>
      </c>
      <c r="BB45">
        <f t="shared" si="25"/>
        <v>1.6895516849271283E-11</v>
      </c>
      <c r="BC45">
        <f t="shared" si="26"/>
        <v>1</v>
      </c>
      <c r="BO45">
        <f t="shared" si="27"/>
        <v>0.70000000000000007</v>
      </c>
      <c r="BP45">
        <f t="shared" si="28"/>
        <v>0.70000000000000007</v>
      </c>
      <c r="BQ45">
        <f t="shared" si="29"/>
        <v>1</v>
      </c>
      <c r="BR45">
        <f t="shared" si="30"/>
        <v>0.83528093789089286</v>
      </c>
      <c r="BS45">
        <f t="shared" si="31"/>
        <v>0.83528093789089286</v>
      </c>
      <c r="BT45">
        <f t="shared" si="32"/>
        <v>1</v>
      </c>
      <c r="BU45">
        <f t="shared" si="33"/>
        <v>0.95058428136726791</v>
      </c>
      <c r="BV45">
        <f t="shared" si="34"/>
        <v>0.95058428136726791</v>
      </c>
      <c r="BW45">
        <f t="shared" si="35"/>
        <v>1</v>
      </c>
      <c r="BX45">
        <f t="shared" si="36"/>
        <v>0.58469665652362512</v>
      </c>
      <c r="BY45">
        <f t="shared" si="37"/>
        <v>0.58469665652362501</v>
      </c>
      <c r="BZ45">
        <f t="shared" si="38"/>
        <v>1</v>
      </c>
    </row>
    <row r="46" spans="1:78" x14ac:dyDescent="0.35">
      <c r="A46" s="15">
        <v>4.3</v>
      </c>
      <c r="F46" s="4">
        <f t="shared" si="0"/>
        <v>0.31428571428571433</v>
      </c>
      <c r="G46" s="4">
        <f t="shared" si="1"/>
        <v>0.18868576170600429</v>
      </c>
      <c r="H46" s="4">
        <f t="shared" si="2"/>
        <v>8.4017164381530093E-11</v>
      </c>
      <c r="J46" s="12">
        <f t="shared" si="3"/>
        <v>0.18868576170600429</v>
      </c>
      <c r="K46" s="12">
        <f t="shared" si="4"/>
        <v>0.18868576170600429</v>
      </c>
      <c r="L46" s="12">
        <f t="shared" si="5"/>
        <v>1</v>
      </c>
      <c r="M46" s="4">
        <f t="shared" si="6"/>
        <v>0.31428571428571433</v>
      </c>
      <c r="N46" s="4">
        <f t="shared" si="7"/>
        <v>0.31428571428571433</v>
      </c>
      <c r="O46" s="4">
        <f t="shared" si="8"/>
        <v>1</v>
      </c>
      <c r="AA46" s="12">
        <f t="shared" si="9"/>
        <v>0.31428571429658481</v>
      </c>
      <c r="AB46" s="12">
        <f t="shared" si="10"/>
        <v>0.1394392172422016</v>
      </c>
      <c r="AC46" s="12">
        <f t="shared" si="11"/>
        <v>0</v>
      </c>
      <c r="AD46" s="12">
        <f t="shared" si="12"/>
        <v>5.9301239414738714E-2</v>
      </c>
      <c r="AE46" s="12">
        <f t="shared" si="13"/>
        <v>5.9301239418155162E-2</v>
      </c>
      <c r="AF46" s="12">
        <f t="shared" si="14"/>
        <v>1</v>
      </c>
      <c r="AR46">
        <f t="shared" si="15"/>
        <v>0.44367023659840299</v>
      </c>
      <c r="AS46">
        <f t="shared" si="16"/>
        <v>0.44367023659840299</v>
      </c>
      <c r="AT46">
        <f t="shared" si="17"/>
        <v>1</v>
      </c>
      <c r="AU46">
        <f t="shared" si="18"/>
        <v>0.31428571434332614</v>
      </c>
      <c r="AV46">
        <f t="shared" si="19"/>
        <v>0.31428571434332614</v>
      </c>
      <c r="AW46">
        <f t="shared" si="20"/>
        <v>1</v>
      </c>
      <c r="AX46">
        <f t="shared" si="21"/>
        <v>5.9301239393315643E-2</v>
      </c>
      <c r="AY46">
        <f t="shared" si="22"/>
        <v>5.9301239393315643E-2</v>
      </c>
      <c r="AZ46">
        <f t="shared" si="23"/>
        <v>1</v>
      </c>
      <c r="BA46">
        <f t="shared" si="24"/>
        <v>2.6405394519909462E-11</v>
      </c>
      <c r="BB46">
        <f t="shared" si="25"/>
        <v>2.6405394519909462E-11</v>
      </c>
      <c r="BC46">
        <f t="shared" si="26"/>
        <v>1</v>
      </c>
      <c r="BO46">
        <f t="shared" si="27"/>
        <v>0.68571428571428572</v>
      </c>
      <c r="BP46">
        <f t="shared" si="28"/>
        <v>0.68571428571428572</v>
      </c>
      <c r="BQ46">
        <f t="shared" si="29"/>
        <v>1</v>
      </c>
      <c r="BR46">
        <f t="shared" si="30"/>
        <v>0.81131423829399574</v>
      </c>
      <c r="BS46">
        <f t="shared" si="31"/>
        <v>0.81131423829399574</v>
      </c>
      <c r="BT46">
        <f t="shared" si="32"/>
        <v>1</v>
      </c>
      <c r="BU46">
        <f t="shared" si="33"/>
        <v>0.94069876060668434</v>
      </c>
      <c r="BV46">
        <f t="shared" si="34"/>
        <v>0.94069876060668434</v>
      </c>
      <c r="BW46">
        <f t="shared" si="35"/>
        <v>1</v>
      </c>
      <c r="BX46">
        <f t="shared" si="36"/>
        <v>0.55632976340159701</v>
      </c>
      <c r="BY46">
        <f t="shared" si="37"/>
        <v>0.55632976340159712</v>
      </c>
      <c r="BZ46">
        <f t="shared" si="38"/>
        <v>1</v>
      </c>
    </row>
    <row r="47" spans="1:78" x14ac:dyDescent="0.35">
      <c r="A47" s="15">
        <v>4.4000000000000004</v>
      </c>
      <c r="F47" s="4">
        <f t="shared" si="0"/>
        <v>0.32857142857142857</v>
      </c>
      <c r="G47" s="4">
        <f t="shared" si="1"/>
        <v>0.21582823848485008</v>
      </c>
      <c r="H47" s="4">
        <f t="shared" si="2"/>
        <v>1.2533888084497366E-10</v>
      </c>
      <c r="J47" s="12">
        <f t="shared" si="3"/>
        <v>0.21582823848485008</v>
      </c>
      <c r="K47" s="12">
        <f t="shared" si="4"/>
        <v>0.21582823848485008</v>
      </c>
      <c r="L47" s="12">
        <f t="shared" si="5"/>
        <v>1</v>
      </c>
      <c r="M47" s="4">
        <f t="shared" si="6"/>
        <v>0.32857142857142857</v>
      </c>
      <c r="N47" s="4">
        <f t="shared" si="7"/>
        <v>0.32857142857142857</v>
      </c>
      <c r="O47" s="4">
        <f t="shared" si="8"/>
        <v>1</v>
      </c>
      <c r="AA47" s="12">
        <f t="shared" si="9"/>
        <v>0.32857142858959187</v>
      </c>
      <c r="AB47" s="12">
        <f t="shared" si="10"/>
        <v>0.15557353591783091</v>
      </c>
      <c r="AC47" s="12">
        <f t="shared" si="11"/>
        <v>0</v>
      </c>
      <c r="AD47" s="12">
        <f t="shared" si="12"/>
        <v>7.0914992677316532E-2</v>
      </c>
      <c r="AE47" s="12">
        <f t="shared" si="13"/>
        <v>7.0914992683284481E-2</v>
      </c>
      <c r="AF47" s="12">
        <f t="shared" si="14"/>
        <v>1</v>
      </c>
      <c r="AR47">
        <f t="shared" si="15"/>
        <v>0.47348467441125647</v>
      </c>
      <c r="AS47">
        <f t="shared" si="16"/>
        <v>0.47348467441125647</v>
      </c>
      <c r="AT47">
        <f t="shared" si="17"/>
        <v>1</v>
      </c>
      <c r="AU47">
        <f t="shared" si="18"/>
        <v>0.3285714286555847</v>
      </c>
      <c r="AV47">
        <f t="shared" si="19"/>
        <v>0.3285714286555847</v>
      </c>
      <c r="AW47">
        <f t="shared" si="20"/>
        <v>1</v>
      </c>
      <c r="AX47">
        <f t="shared" si="21"/>
        <v>7.0914992645022171E-2</v>
      </c>
      <c r="AY47">
        <f t="shared" si="22"/>
        <v>7.0914992645022171E-2</v>
      </c>
      <c r="AZ47">
        <f t="shared" si="23"/>
        <v>1</v>
      </c>
      <c r="BA47">
        <f t="shared" si="24"/>
        <v>4.118277513477706E-11</v>
      </c>
      <c r="BB47">
        <f t="shared" si="25"/>
        <v>4.118277513477706E-11</v>
      </c>
      <c r="BC47">
        <f t="shared" si="26"/>
        <v>1</v>
      </c>
      <c r="BO47">
        <f t="shared" si="27"/>
        <v>0.67142857142857149</v>
      </c>
      <c r="BP47">
        <f t="shared" si="28"/>
        <v>0.67142857142857149</v>
      </c>
      <c r="BQ47">
        <f t="shared" si="29"/>
        <v>1</v>
      </c>
      <c r="BR47">
        <f t="shared" si="30"/>
        <v>0.78417176151514989</v>
      </c>
      <c r="BS47">
        <f t="shared" si="31"/>
        <v>0.78417176151514989</v>
      </c>
      <c r="BT47">
        <f t="shared" si="32"/>
        <v>1</v>
      </c>
      <c r="BU47">
        <f t="shared" si="33"/>
        <v>0.92908500735497779</v>
      </c>
      <c r="BV47">
        <f t="shared" si="34"/>
        <v>0.9290850073549779</v>
      </c>
      <c r="BW47">
        <f t="shared" si="35"/>
        <v>1</v>
      </c>
      <c r="BX47">
        <f t="shared" si="36"/>
        <v>0.52651532558874359</v>
      </c>
      <c r="BY47">
        <f t="shared" si="37"/>
        <v>0.52651532558874359</v>
      </c>
      <c r="BZ47">
        <f t="shared" si="38"/>
        <v>1</v>
      </c>
    </row>
    <row r="48" spans="1:78" x14ac:dyDescent="0.35">
      <c r="A48" s="15">
        <v>4.5</v>
      </c>
      <c r="F48" s="4">
        <f t="shared" si="0"/>
        <v>0.34285714285714292</v>
      </c>
      <c r="G48" s="4">
        <f t="shared" si="1"/>
        <v>0.24636471236194643</v>
      </c>
      <c r="H48" s="4">
        <f t="shared" si="2"/>
        <v>1.8698363800772184E-10</v>
      </c>
      <c r="J48" s="12">
        <f t="shared" si="3"/>
        <v>0.24636471236194643</v>
      </c>
      <c r="K48" s="12">
        <f t="shared" si="4"/>
        <v>0.24636471236194643</v>
      </c>
      <c r="L48" s="12">
        <f t="shared" si="5"/>
        <v>1</v>
      </c>
      <c r="M48" s="4">
        <f t="shared" si="6"/>
        <v>0.34285714285714292</v>
      </c>
      <c r="N48" s="4">
        <f t="shared" si="7"/>
        <v>0.34285714285714292</v>
      </c>
      <c r="O48" s="4">
        <f t="shared" si="8"/>
        <v>1</v>
      </c>
      <c r="AA48" s="12">
        <f t="shared" si="9"/>
        <v>0.34285714288741498</v>
      </c>
      <c r="AB48" s="12">
        <f t="shared" si="10"/>
        <v>0.17305849852071326</v>
      </c>
      <c r="AC48" s="12">
        <f t="shared" si="11"/>
        <v>0</v>
      </c>
      <c r="AD48" s="12">
        <f t="shared" si="12"/>
        <v>8.4467901429553349E-2</v>
      </c>
      <c r="AE48" s="12">
        <f t="shared" si="13"/>
        <v>8.4467901439932339E-2</v>
      </c>
      <c r="AF48" s="12">
        <f t="shared" si="14"/>
        <v>1</v>
      </c>
      <c r="AR48">
        <f t="shared" si="15"/>
        <v>0.50475395383785049</v>
      </c>
      <c r="AS48">
        <f t="shared" si="16"/>
        <v>0.50475395383785049</v>
      </c>
      <c r="AT48">
        <f t="shared" si="17"/>
        <v>1</v>
      </c>
      <c r="AU48">
        <f t="shared" si="18"/>
        <v>0.3428571429800179</v>
      </c>
      <c r="AV48">
        <f t="shared" si="19"/>
        <v>0.3428571429800179</v>
      </c>
      <c r="AW48">
        <f t="shared" si="20"/>
        <v>1</v>
      </c>
      <c r="AX48">
        <f t="shared" si="21"/>
        <v>8.4467901381238789E-2</v>
      </c>
      <c r="AY48">
        <f t="shared" si="22"/>
        <v>8.4467901381238789E-2</v>
      </c>
      <c r="AZ48">
        <f t="shared" si="23"/>
        <v>1</v>
      </c>
      <c r="BA48">
        <f t="shared" si="24"/>
        <v>6.4108675888361789E-11</v>
      </c>
      <c r="BB48">
        <f t="shared" si="25"/>
        <v>6.4108675888361789E-11</v>
      </c>
      <c r="BC48">
        <f t="shared" si="26"/>
        <v>1</v>
      </c>
      <c r="BO48">
        <f t="shared" si="27"/>
        <v>0.65714285714285703</v>
      </c>
      <c r="BP48">
        <f t="shared" si="28"/>
        <v>0.65714285714285703</v>
      </c>
      <c r="BQ48">
        <f t="shared" si="29"/>
        <v>1</v>
      </c>
      <c r="BR48">
        <f t="shared" si="30"/>
        <v>0.75363528763805354</v>
      </c>
      <c r="BS48">
        <f t="shared" si="31"/>
        <v>0.75363528763805354</v>
      </c>
      <c r="BT48">
        <f t="shared" si="32"/>
        <v>1</v>
      </c>
      <c r="BU48">
        <f t="shared" si="33"/>
        <v>0.91553209861876117</v>
      </c>
      <c r="BV48">
        <f t="shared" si="34"/>
        <v>0.91553209861876106</v>
      </c>
      <c r="BW48">
        <f t="shared" si="35"/>
        <v>1</v>
      </c>
      <c r="BX48">
        <f t="shared" si="36"/>
        <v>0.49524604616214951</v>
      </c>
      <c r="BY48">
        <f t="shared" si="37"/>
        <v>0.4952460461621494</v>
      </c>
      <c r="BZ48">
        <f t="shared" si="38"/>
        <v>1</v>
      </c>
    </row>
    <row r="49" spans="1:78" x14ac:dyDescent="0.35">
      <c r="A49" s="15">
        <v>4.5999999999999996</v>
      </c>
      <c r="F49" s="4">
        <f t="shared" si="0"/>
        <v>0.35714285714285715</v>
      </c>
      <c r="G49" s="4">
        <f t="shared" si="1"/>
        <v>0.28044319450256172</v>
      </c>
      <c r="H49" s="4">
        <f t="shared" si="2"/>
        <v>2.7894680920908113E-10</v>
      </c>
      <c r="J49" s="12">
        <f t="shared" si="3"/>
        <v>0.28044319450256172</v>
      </c>
      <c r="K49" s="12">
        <f t="shared" si="4"/>
        <v>0.28044319450256172</v>
      </c>
      <c r="L49" s="12">
        <f t="shared" si="5"/>
        <v>1</v>
      </c>
      <c r="M49" s="4">
        <f t="shared" si="6"/>
        <v>0.35714285714285715</v>
      </c>
      <c r="N49" s="4">
        <f t="shared" si="7"/>
        <v>0.35714285714285715</v>
      </c>
      <c r="O49" s="4">
        <f t="shared" si="8"/>
        <v>1</v>
      </c>
      <c r="AA49" s="12">
        <f t="shared" si="9"/>
        <v>0.35714285719314709</v>
      </c>
      <c r="AB49" s="12">
        <f t="shared" si="10"/>
        <v>0.19193848863012453</v>
      </c>
      <c r="AC49" s="12">
        <f t="shared" si="11"/>
        <v>0</v>
      </c>
      <c r="AD49" s="12">
        <f t="shared" si="12"/>
        <v>0.10015828382259992</v>
      </c>
      <c r="AE49" s="12">
        <f t="shared" si="13"/>
        <v>0.10015828384056061</v>
      </c>
      <c r="AF49" s="12">
        <f t="shared" si="14"/>
        <v>1</v>
      </c>
      <c r="AR49">
        <f t="shared" si="15"/>
        <v>0.53742776789450386</v>
      </c>
      <c r="AS49">
        <f t="shared" si="16"/>
        <v>0.53742776789450386</v>
      </c>
      <c r="AT49">
        <f t="shared" si="17"/>
        <v>1</v>
      </c>
      <c r="AU49">
        <f t="shared" si="18"/>
        <v>0.3571428573221801</v>
      </c>
      <c r="AV49">
        <f t="shared" si="19"/>
        <v>0.3571428573221801</v>
      </c>
      <c r="AW49">
        <f t="shared" si="20"/>
        <v>1</v>
      </c>
      <c r="AX49">
        <f t="shared" si="21"/>
        <v>0.1001582837509149</v>
      </c>
      <c r="AY49">
        <f t="shared" si="22"/>
        <v>0.1001582837509149</v>
      </c>
      <c r="AZ49">
        <f t="shared" si="23"/>
        <v>1</v>
      </c>
      <c r="BA49">
        <f t="shared" si="24"/>
        <v>9.9623860431814691E-11</v>
      </c>
      <c r="BB49">
        <f t="shared" si="25"/>
        <v>9.9623860431814691E-11</v>
      </c>
      <c r="BC49">
        <f t="shared" si="26"/>
        <v>1</v>
      </c>
      <c r="BO49">
        <f t="shared" si="27"/>
        <v>0.64285714285714279</v>
      </c>
      <c r="BP49">
        <f t="shared" si="28"/>
        <v>0.64285714285714279</v>
      </c>
      <c r="BQ49">
        <f t="shared" si="29"/>
        <v>1</v>
      </c>
      <c r="BR49">
        <f t="shared" si="30"/>
        <v>0.71955680549743828</v>
      </c>
      <c r="BS49">
        <f t="shared" si="31"/>
        <v>0.71955680549743828</v>
      </c>
      <c r="BT49">
        <f t="shared" si="32"/>
        <v>1</v>
      </c>
      <c r="BU49">
        <f t="shared" si="33"/>
        <v>0.89984171624908504</v>
      </c>
      <c r="BV49">
        <f t="shared" si="34"/>
        <v>0.89984171624908527</v>
      </c>
      <c r="BW49">
        <f t="shared" si="35"/>
        <v>1</v>
      </c>
      <c r="BX49">
        <f t="shared" si="36"/>
        <v>0.46257223210549614</v>
      </c>
      <c r="BY49">
        <f t="shared" si="37"/>
        <v>0.46257223210549597</v>
      </c>
      <c r="BZ49">
        <f t="shared" si="38"/>
        <v>1</v>
      </c>
    </row>
    <row r="50" spans="1:78" x14ac:dyDescent="0.35">
      <c r="A50" s="15">
        <v>4.7</v>
      </c>
      <c r="F50" s="4">
        <f t="shared" si="0"/>
        <v>0.37142857142857139</v>
      </c>
      <c r="G50" s="4">
        <f t="shared" si="1"/>
        <v>0.31810776168273724</v>
      </c>
      <c r="H50" s="4">
        <f t="shared" si="2"/>
        <v>4.1613973924924255E-10</v>
      </c>
      <c r="J50" s="12">
        <f t="shared" si="3"/>
        <v>0.31810776168273724</v>
      </c>
      <c r="K50" s="12">
        <f t="shared" si="4"/>
        <v>0.31810776168273724</v>
      </c>
      <c r="L50" s="12">
        <f t="shared" si="5"/>
        <v>1</v>
      </c>
      <c r="M50" s="4">
        <f t="shared" si="6"/>
        <v>0.37142857142857139</v>
      </c>
      <c r="N50" s="4">
        <f t="shared" si="7"/>
        <v>0.37142857142857139</v>
      </c>
      <c r="O50" s="4">
        <f t="shared" si="8"/>
        <v>1</v>
      </c>
      <c r="AA50" s="12">
        <f t="shared" si="9"/>
        <v>0.37142857151177994</v>
      </c>
      <c r="AB50" s="12">
        <f t="shared" si="10"/>
        <v>0.21222760818314237</v>
      </c>
      <c r="AC50" s="12">
        <f t="shared" si="11"/>
        <v>0</v>
      </c>
      <c r="AD50" s="12">
        <f t="shared" si="12"/>
        <v>0.11815431158755701</v>
      </c>
      <c r="AE50" s="12">
        <f t="shared" si="13"/>
        <v>0.11815431161846307</v>
      </c>
      <c r="AF50" s="12">
        <f t="shared" si="14"/>
        <v>1</v>
      </c>
      <c r="AR50">
        <f t="shared" si="15"/>
        <v>0.57138202162914919</v>
      </c>
      <c r="AS50">
        <f t="shared" si="16"/>
        <v>0.57138202162914919</v>
      </c>
      <c r="AT50">
        <f t="shared" si="17"/>
        <v>1</v>
      </c>
      <c r="AU50">
        <f t="shared" si="18"/>
        <v>0.37142857169014493</v>
      </c>
      <c r="AV50">
        <f t="shared" si="19"/>
        <v>0.37142857169014493</v>
      </c>
      <c r="AW50">
        <f t="shared" si="20"/>
        <v>1</v>
      </c>
      <c r="AX50">
        <f t="shared" si="21"/>
        <v>0.11815431148215953</v>
      </c>
      <c r="AY50">
        <f t="shared" si="22"/>
        <v>0.11815431148215953</v>
      </c>
      <c r="AZ50">
        <f t="shared" si="23"/>
        <v>1</v>
      </c>
      <c r="BA50">
        <f t="shared" si="24"/>
        <v>1.5456618886400435E-10</v>
      </c>
      <c r="BB50">
        <f t="shared" si="25"/>
        <v>1.5456618886400435E-10</v>
      </c>
      <c r="BC50">
        <f t="shared" si="26"/>
        <v>1</v>
      </c>
      <c r="BO50">
        <f t="shared" si="27"/>
        <v>0.62857142857142856</v>
      </c>
      <c r="BP50">
        <f t="shared" si="28"/>
        <v>0.62857142857142856</v>
      </c>
      <c r="BQ50">
        <f t="shared" si="29"/>
        <v>1</v>
      </c>
      <c r="BR50">
        <f t="shared" si="30"/>
        <v>0.68189223831726276</v>
      </c>
      <c r="BS50">
        <f t="shared" si="31"/>
        <v>0.68189223831726276</v>
      </c>
      <c r="BT50">
        <f t="shared" si="32"/>
        <v>1</v>
      </c>
      <c r="BU50">
        <f t="shared" si="33"/>
        <v>0.88184568851784051</v>
      </c>
      <c r="BV50">
        <f t="shared" si="34"/>
        <v>0.88184568851784051</v>
      </c>
      <c r="BW50">
        <f t="shared" si="35"/>
        <v>1</v>
      </c>
      <c r="BX50">
        <f t="shared" si="36"/>
        <v>0.42861797837085081</v>
      </c>
      <c r="BY50">
        <f t="shared" si="37"/>
        <v>0.42861797837085086</v>
      </c>
      <c r="BZ50">
        <f t="shared" si="38"/>
        <v>1</v>
      </c>
    </row>
    <row r="51" spans="1:78" x14ac:dyDescent="0.35">
      <c r="A51" s="15">
        <v>4.8</v>
      </c>
      <c r="F51" s="4">
        <f t="shared" si="0"/>
        <v>0.38571428571428573</v>
      </c>
      <c r="G51" s="4">
        <f t="shared" si="1"/>
        <v>0.35926278658182265</v>
      </c>
      <c r="H51" s="4">
        <f t="shared" si="2"/>
        <v>6.2080754055496039E-10</v>
      </c>
      <c r="J51" s="12">
        <f t="shared" si="3"/>
        <v>0.35926278658182265</v>
      </c>
      <c r="K51" s="12">
        <f t="shared" si="4"/>
        <v>0.35926278658182265</v>
      </c>
      <c r="L51" s="12">
        <f t="shared" si="5"/>
        <v>1</v>
      </c>
      <c r="M51" s="4">
        <f t="shared" si="6"/>
        <v>0.38571428571428573</v>
      </c>
      <c r="N51" s="4">
        <f t="shared" si="7"/>
        <v>0.38571428571428573</v>
      </c>
      <c r="O51" s="4">
        <f t="shared" si="8"/>
        <v>1</v>
      </c>
      <c r="AA51" s="12">
        <f t="shared" si="9"/>
        <v>0.38571428585129175</v>
      </c>
      <c r="AB51" s="12">
        <f t="shared" si="10"/>
        <v>0.2338987951744167</v>
      </c>
      <c r="AC51" s="12">
        <f t="shared" si="11"/>
        <v>0</v>
      </c>
      <c r="AD51" s="12">
        <f t="shared" si="12"/>
        <v>0.1385727892635589</v>
      </c>
      <c r="AE51" s="12">
        <f t="shared" si="13"/>
        <v>0.1385727893164041</v>
      </c>
      <c r="AF51" s="12">
        <f t="shared" si="14"/>
        <v>1</v>
      </c>
      <c r="AR51">
        <f t="shared" si="15"/>
        <v>0.60640428318597683</v>
      </c>
      <c r="AS51">
        <f t="shared" si="16"/>
        <v>0.60640428318597683</v>
      </c>
      <c r="AT51">
        <f t="shared" si="17"/>
        <v>1</v>
      </c>
      <c r="AU51">
        <f t="shared" si="18"/>
        <v>0.3857142860956389</v>
      </c>
      <c r="AV51">
        <f t="shared" si="19"/>
        <v>0.3857142860956389</v>
      </c>
      <c r="AW51">
        <f t="shared" si="20"/>
        <v>1</v>
      </c>
      <c r="AX51">
        <f t="shared" si="21"/>
        <v>0.1385727891101316</v>
      </c>
      <c r="AY51">
        <f t="shared" si="22"/>
        <v>0.1385727891101316</v>
      </c>
      <c r="AZ51">
        <f t="shared" si="23"/>
        <v>1</v>
      </c>
      <c r="BA51">
        <f t="shared" si="24"/>
        <v>2.39454337071199E-10</v>
      </c>
      <c r="BB51">
        <f t="shared" si="25"/>
        <v>2.39454337071199E-10</v>
      </c>
      <c r="BC51">
        <f t="shared" si="26"/>
        <v>1</v>
      </c>
      <c r="BO51">
        <f t="shared" si="27"/>
        <v>0.61428571428571432</v>
      </c>
      <c r="BP51">
        <f t="shared" si="28"/>
        <v>0.61428571428571432</v>
      </c>
      <c r="BQ51">
        <f t="shared" si="29"/>
        <v>1</v>
      </c>
      <c r="BR51">
        <f t="shared" si="30"/>
        <v>0.64073721341817735</v>
      </c>
      <c r="BS51">
        <f t="shared" si="31"/>
        <v>0.64073721341817735</v>
      </c>
      <c r="BT51">
        <f t="shared" si="32"/>
        <v>1</v>
      </c>
      <c r="BU51">
        <f t="shared" si="33"/>
        <v>0.8614272108898684</v>
      </c>
      <c r="BV51">
        <f t="shared" si="34"/>
        <v>0.86142721088986851</v>
      </c>
      <c r="BW51">
        <f t="shared" si="35"/>
        <v>1</v>
      </c>
      <c r="BX51">
        <f t="shared" si="36"/>
        <v>0.39359571681402317</v>
      </c>
      <c r="BY51">
        <f t="shared" si="37"/>
        <v>0.39359571681402328</v>
      </c>
      <c r="BZ51">
        <f t="shared" si="38"/>
        <v>1</v>
      </c>
    </row>
    <row r="52" spans="1:78" x14ac:dyDescent="0.35">
      <c r="A52" s="15">
        <v>4.9000000000000004</v>
      </c>
      <c r="F52" s="4">
        <f t="shared" si="0"/>
        <v>0.39999999999999997</v>
      </c>
      <c r="G52" s="4">
        <f t="shared" si="1"/>
        <v>0.40363995344779363</v>
      </c>
      <c r="H52" s="4">
        <f t="shared" si="2"/>
        <v>9.2613602119904733E-10</v>
      </c>
      <c r="J52" s="12">
        <f t="shared" si="3"/>
        <v>0.39999999999999997</v>
      </c>
      <c r="K52" s="12">
        <f t="shared" si="4"/>
        <v>0.39999999999999997</v>
      </c>
      <c r="L52" s="12">
        <f t="shared" si="5"/>
        <v>1</v>
      </c>
      <c r="M52" s="4">
        <f t="shared" si="6"/>
        <v>0.39999999999999997</v>
      </c>
      <c r="N52" s="4">
        <f t="shared" si="7"/>
        <v>0.39999999999999997</v>
      </c>
      <c r="O52" s="4">
        <f t="shared" si="8"/>
        <v>1</v>
      </c>
      <c r="AA52" s="12">
        <f t="shared" si="9"/>
        <v>0.40000000022429527</v>
      </c>
      <c r="AB52" s="12">
        <f t="shared" si="10"/>
        <v>0.25687358918432029</v>
      </c>
      <c r="AC52" s="12">
        <f t="shared" si="11"/>
        <v>0</v>
      </c>
      <c r="AD52" s="12">
        <f t="shared" si="12"/>
        <v>0.16145598160004163</v>
      </c>
      <c r="AE52" s="12">
        <f t="shared" si="13"/>
        <v>0.16145598168975978</v>
      </c>
      <c r="AF52" s="12">
        <f t="shared" si="14"/>
        <v>1</v>
      </c>
      <c r="AR52">
        <f t="shared" si="15"/>
        <v>0.64218397206867617</v>
      </c>
      <c r="AS52">
        <f t="shared" si="16"/>
        <v>0.64218397206867617</v>
      </c>
      <c r="AT52">
        <f t="shared" si="17"/>
        <v>1</v>
      </c>
      <c r="AU52">
        <f t="shared" si="18"/>
        <v>0.40000000055568158</v>
      </c>
      <c r="AV52">
        <f t="shared" si="19"/>
        <v>0.40000000055568158</v>
      </c>
      <c r="AW52">
        <f t="shared" si="20"/>
        <v>1</v>
      </c>
      <c r="AX52">
        <f t="shared" si="21"/>
        <v>0.16145598137911743</v>
      </c>
      <c r="AY52">
        <f t="shared" si="22"/>
        <v>0.16145598137911743</v>
      </c>
      <c r="AZ52">
        <f t="shared" si="23"/>
        <v>1</v>
      </c>
      <c r="BA52">
        <f t="shared" si="24"/>
        <v>3.7045440847961892E-10</v>
      </c>
      <c r="BB52">
        <f t="shared" si="25"/>
        <v>3.7045440847961892E-10</v>
      </c>
      <c r="BC52">
        <f t="shared" si="26"/>
        <v>1</v>
      </c>
      <c r="BO52">
        <f t="shared" si="27"/>
        <v>0.59636004655220631</v>
      </c>
      <c r="BP52">
        <f t="shared" si="28"/>
        <v>0.59636004655220631</v>
      </c>
      <c r="BQ52">
        <f t="shared" si="29"/>
        <v>1</v>
      </c>
      <c r="BR52">
        <f t="shared" si="30"/>
        <v>0.60000000000000009</v>
      </c>
      <c r="BS52">
        <f t="shared" si="31"/>
        <v>0.60000000000000009</v>
      </c>
      <c r="BT52">
        <f t="shared" si="32"/>
        <v>1</v>
      </c>
      <c r="BU52">
        <f t="shared" si="33"/>
        <v>0.83854401862088257</v>
      </c>
      <c r="BV52">
        <f t="shared" si="34"/>
        <v>0.83854401862088257</v>
      </c>
      <c r="BW52">
        <f t="shared" si="35"/>
        <v>1</v>
      </c>
      <c r="BX52">
        <f t="shared" si="36"/>
        <v>0.35781602793132383</v>
      </c>
      <c r="BY52">
        <f t="shared" si="37"/>
        <v>0.35781602793132383</v>
      </c>
      <c r="BZ52">
        <f t="shared" si="38"/>
        <v>1</v>
      </c>
    </row>
    <row r="53" spans="1:78" x14ac:dyDescent="0.35">
      <c r="A53" s="15">
        <v>5</v>
      </c>
      <c r="F53" s="4">
        <f t="shared" si="0"/>
        <v>0.41428571428571431</v>
      </c>
      <c r="G53" s="4">
        <f t="shared" si="1"/>
        <v>0.45077474480513263</v>
      </c>
      <c r="H53" s="4">
        <f t="shared" si="2"/>
        <v>1.381632589170632E-9</v>
      </c>
      <c r="J53" s="12">
        <f t="shared" si="3"/>
        <v>0.41428571428571431</v>
      </c>
      <c r="K53" s="12">
        <f t="shared" si="4"/>
        <v>0.41428571428571431</v>
      </c>
      <c r="L53" s="12">
        <f t="shared" si="5"/>
        <v>1</v>
      </c>
      <c r="M53" s="4">
        <f t="shared" si="6"/>
        <v>0.41428571428571431</v>
      </c>
      <c r="N53" s="4">
        <f t="shared" si="7"/>
        <v>0.41428571428571431</v>
      </c>
      <c r="O53" s="4">
        <f t="shared" si="8"/>
        <v>1</v>
      </c>
      <c r="AA53" s="12">
        <f t="shared" si="9"/>
        <v>0.41428571465050013</v>
      </c>
      <c r="AB53" s="12">
        <f t="shared" si="10"/>
        <v>0.28101452535979582</v>
      </c>
      <c r="AC53" s="12">
        <f t="shared" si="11"/>
        <v>0</v>
      </c>
      <c r="AD53" s="12">
        <f t="shared" si="12"/>
        <v>0.18674953744792636</v>
      </c>
      <c r="AE53" s="12">
        <f t="shared" si="13"/>
        <v>0.18674953759905191</v>
      </c>
      <c r="AF53" s="12">
        <f t="shared" si="14"/>
        <v>1</v>
      </c>
      <c r="AR53">
        <f t="shared" si="15"/>
        <v>0.67831092195729203</v>
      </c>
      <c r="AS53">
        <f t="shared" si="16"/>
        <v>0.67831092195729203</v>
      </c>
      <c r="AT53">
        <f t="shared" si="17"/>
        <v>1</v>
      </c>
      <c r="AU53">
        <f t="shared" si="18"/>
        <v>0.41428571509495626</v>
      </c>
      <c r="AV53">
        <f t="shared" si="19"/>
        <v>0.41428571509495626</v>
      </c>
      <c r="AW53">
        <f t="shared" si="20"/>
        <v>1</v>
      </c>
      <c r="AX53">
        <f t="shared" si="21"/>
        <v>0.18674953713355497</v>
      </c>
      <c r="AY53">
        <f t="shared" si="22"/>
        <v>0.18674953713355497</v>
      </c>
      <c r="AZ53">
        <f t="shared" si="23"/>
        <v>1</v>
      </c>
      <c r="BA53">
        <f t="shared" si="24"/>
        <v>5.7239064408497612E-10</v>
      </c>
      <c r="BB53">
        <f t="shared" si="25"/>
        <v>5.7239064408497612E-10</v>
      </c>
      <c r="BC53">
        <f t="shared" si="26"/>
        <v>1</v>
      </c>
      <c r="BO53">
        <f t="shared" si="27"/>
        <v>0.54922525519486731</v>
      </c>
      <c r="BP53">
        <f t="shared" si="28"/>
        <v>0.54922525519486731</v>
      </c>
      <c r="BQ53">
        <f t="shared" si="29"/>
        <v>1</v>
      </c>
      <c r="BR53">
        <f t="shared" si="30"/>
        <v>0.58571428571428563</v>
      </c>
      <c r="BS53">
        <f t="shared" si="31"/>
        <v>0.58571428571428563</v>
      </c>
      <c r="BT53">
        <f t="shared" si="32"/>
        <v>1</v>
      </c>
      <c r="BU53">
        <f t="shared" si="33"/>
        <v>0.81325046286644498</v>
      </c>
      <c r="BV53">
        <f t="shared" si="34"/>
        <v>0.81325046286644498</v>
      </c>
      <c r="BW53">
        <f t="shared" si="35"/>
        <v>1</v>
      </c>
      <c r="BX53">
        <f t="shared" si="36"/>
        <v>0.32168907804270797</v>
      </c>
      <c r="BY53">
        <f t="shared" si="37"/>
        <v>0.32168907804270797</v>
      </c>
      <c r="BZ53">
        <f t="shared" si="38"/>
        <v>1</v>
      </c>
    </row>
    <row r="54" spans="1:78" x14ac:dyDescent="0.35">
      <c r="A54" s="15">
        <v>5.0999999999999996</v>
      </c>
      <c r="F54" s="4">
        <f t="shared" si="0"/>
        <v>0.42857142857142855</v>
      </c>
      <c r="G54" s="4">
        <f t="shared" si="1"/>
        <v>0.5</v>
      </c>
      <c r="H54" s="4">
        <f t="shared" si="2"/>
        <v>2.0611536181902037E-9</v>
      </c>
      <c r="J54" s="12">
        <f t="shared" si="3"/>
        <v>0.42857142857142855</v>
      </c>
      <c r="K54" s="12">
        <f t="shared" si="4"/>
        <v>0.42857142857142855</v>
      </c>
      <c r="L54" s="12">
        <f t="shared" si="5"/>
        <v>1</v>
      </c>
      <c r="M54" s="4">
        <f t="shared" si="6"/>
        <v>0.42857142857142855</v>
      </c>
      <c r="N54" s="4">
        <f t="shared" si="7"/>
        <v>0.42857142857142855</v>
      </c>
      <c r="O54" s="4">
        <f t="shared" si="8"/>
        <v>1</v>
      </c>
      <c r="AA54" s="12">
        <f t="shared" si="9"/>
        <v>0.42857142916032959</v>
      </c>
      <c r="AB54" s="12">
        <f t="shared" si="10"/>
        <v>0.30612244982087905</v>
      </c>
      <c r="AC54" s="12">
        <f t="shared" si="11"/>
        <v>0</v>
      </c>
      <c r="AD54" s="12">
        <f t="shared" si="12"/>
        <v>0.21428571472739003</v>
      </c>
      <c r="AE54" s="12">
        <f t="shared" si="13"/>
        <v>0.21428571497977622</v>
      </c>
      <c r="AF54" s="12">
        <f t="shared" si="14"/>
        <v>1</v>
      </c>
      <c r="AR54">
        <f t="shared" si="15"/>
        <v>0.7142857142857143</v>
      </c>
      <c r="AS54">
        <f t="shared" si="16"/>
        <v>0.7142857142857143</v>
      </c>
      <c r="AT54">
        <f t="shared" si="17"/>
        <v>1</v>
      </c>
      <c r="AU54">
        <f t="shared" si="18"/>
        <v>0.42857142974923063</v>
      </c>
      <c r="AV54">
        <f t="shared" si="19"/>
        <v>0.42857142974923063</v>
      </c>
      <c r="AW54">
        <f t="shared" si="20"/>
        <v>1</v>
      </c>
      <c r="AX54">
        <f t="shared" si="21"/>
        <v>0.21428571428571427</v>
      </c>
      <c r="AY54">
        <f t="shared" si="22"/>
        <v>0.21428571428571427</v>
      </c>
      <c r="AZ54">
        <f t="shared" si="23"/>
        <v>1</v>
      </c>
      <c r="BA54">
        <f t="shared" si="24"/>
        <v>8.8335155065294446E-10</v>
      </c>
      <c r="BB54">
        <f t="shared" si="25"/>
        <v>8.8335155065294446E-10</v>
      </c>
      <c r="BC54">
        <f t="shared" si="26"/>
        <v>1</v>
      </c>
      <c r="BO54">
        <f t="shared" si="27"/>
        <v>0.5</v>
      </c>
      <c r="BP54">
        <f t="shared" si="28"/>
        <v>0.5</v>
      </c>
      <c r="BQ54">
        <f t="shared" si="29"/>
        <v>1</v>
      </c>
      <c r="BR54">
        <f t="shared" si="30"/>
        <v>0.5714285714285714</v>
      </c>
      <c r="BS54">
        <f t="shared" si="31"/>
        <v>0.5714285714285714</v>
      </c>
      <c r="BT54">
        <f t="shared" si="32"/>
        <v>1</v>
      </c>
      <c r="BU54">
        <f t="shared" si="33"/>
        <v>0.7857142857142857</v>
      </c>
      <c r="BV54">
        <f t="shared" si="34"/>
        <v>0.7857142857142857</v>
      </c>
      <c r="BW54">
        <f t="shared" si="35"/>
        <v>1</v>
      </c>
      <c r="BX54">
        <f t="shared" si="36"/>
        <v>0.2857142857142857</v>
      </c>
      <c r="BY54">
        <f t="shared" si="37"/>
        <v>0.2857142857142857</v>
      </c>
      <c r="BZ54">
        <f t="shared" si="38"/>
        <v>1</v>
      </c>
    </row>
    <row r="55" spans="1:78" x14ac:dyDescent="0.35">
      <c r="A55" s="15">
        <v>5.2</v>
      </c>
      <c r="F55" s="4">
        <f t="shared" si="0"/>
        <v>0.44285714285714278</v>
      </c>
      <c r="G55" s="4">
        <f t="shared" si="1"/>
        <v>0.55046321919481722</v>
      </c>
      <c r="H55" s="4">
        <f t="shared" si="2"/>
        <v>3.0748798701317199E-9</v>
      </c>
      <c r="J55" s="12">
        <f t="shared" si="3"/>
        <v>0.44285714285714278</v>
      </c>
      <c r="K55" s="12">
        <f t="shared" si="4"/>
        <v>0.44285714285714278</v>
      </c>
      <c r="L55" s="12">
        <f t="shared" si="5"/>
        <v>1</v>
      </c>
      <c r="M55" s="4">
        <f t="shared" si="6"/>
        <v>0.44285714285714278</v>
      </c>
      <c r="N55" s="4">
        <f t="shared" si="7"/>
        <v>0.44285714285714278</v>
      </c>
      <c r="O55" s="4">
        <f t="shared" si="8"/>
        <v>1</v>
      </c>
      <c r="AA55" s="12">
        <f t="shared" si="9"/>
        <v>0.44285714380016739</v>
      </c>
      <c r="AB55" s="12">
        <f t="shared" si="10"/>
        <v>0.33194082414255521</v>
      </c>
      <c r="AC55" s="12">
        <f t="shared" si="11"/>
        <v>0</v>
      </c>
      <c r="AD55" s="12">
        <f t="shared" si="12"/>
        <v>0.24377656911271073</v>
      </c>
      <c r="AE55" s="12">
        <f t="shared" si="13"/>
        <v>0.24377656953033588</v>
      </c>
      <c r="AF55" s="12">
        <f t="shared" si="14"/>
        <v>1</v>
      </c>
      <c r="AR55">
        <f t="shared" si="15"/>
        <v>0.74954379355139811</v>
      </c>
      <c r="AS55">
        <f t="shared" si="16"/>
        <v>0.74954379355139811</v>
      </c>
      <c r="AT55">
        <f t="shared" si="17"/>
        <v>1</v>
      </c>
      <c r="AU55">
        <f t="shared" si="18"/>
        <v>0.44285714457029013</v>
      </c>
      <c r="AV55">
        <f t="shared" si="19"/>
        <v>0.44285714457029013</v>
      </c>
      <c r="AW55">
        <f t="shared" si="20"/>
        <v>1</v>
      </c>
      <c r="AX55">
        <f t="shared" si="21"/>
        <v>0.24377656850056187</v>
      </c>
      <c r="AY55">
        <f t="shared" si="22"/>
        <v>0.24377656850056187</v>
      </c>
      <c r="AZ55">
        <f t="shared" si="23"/>
        <v>1</v>
      </c>
      <c r="BA55">
        <f t="shared" si="24"/>
        <v>1.3617325139154758E-9</v>
      </c>
      <c r="BB55">
        <f t="shared" si="25"/>
        <v>1.3617325139154758E-9</v>
      </c>
      <c r="BC55">
        <f t="shared" si="26"/>
        <v>1</v>
      </c>
      <c r="BO55">
        <f t="shared" si="27"/>
        <v>0.44953678080518278</v>
      </c>
      <c r="BP55">
        <f t="shared" si="28"/>
        <v>0.44953678080518278</v>
      </c>
      <c r="BQ55">
        <f t="shared" si="29"/>
        <v>1</v>
      </c>
      <c r="BR55">
        <f t="shared" si="30"/>
        <v>0.55714285714285716</v>
      </c>
      <c r="BS55">
        <f t="shared" si="31"/>
        <v>0.55714285714285716</v>
      </c>
      <c r="BT55">
        <f t="shared" si="32"/>
        <v>1</v>
      </c>
      <c r="BU55">
        <f t="shared" si="33"/>
        <v>0.75622343149943816</v>
      </c>
      <c r="BV55">
        <f t="shared" si="34"/>
        <v>0.75622343149943805</v>
      </c>
      <c r="BW55">
        <f t="shared" si="35"/>
        <v>1</v>
      </c>
      <c r="BX55">
        <f t="shared" si="36"/>
        <v>0.25045620644860189</v>
      </c>
      <c r="BY55">
        <f t="shared" si="37"/>
        <v>0.25045620644860184</v>
      </c>
      <c r="BZ55">
        <f t="shared" si="38"/>
        <v>1</v>
      </c>
    </row>
    <row r="56" spans="1:78" x14ac:dyDescent="0.35">
      <c r="A56" s="15">
        <v>5.3</v>
      </c>
      <c r="F56" s="4">
        <f t="shared" si="0"/>
        <v>0.45714285714285718</v>
      </c>
      <c r="G56" s="4">
        <f t="shared" si="1"/>
        <v>0.60117092539560368</v>
      </c>
      <c r="H56" s="4">
        <f t="shared" si="2"/>
        <v>4.5871817256052882E-9</v>
      </c>
      <c r="J56" s="12">
        <f t="shared" si="3"/>
        <v>0.45714285714285718</v>
      </c>
      <c r="K56" s="12">
        <f t="shared" si="4"/>
        <v>0.45714285714285718</v>
      </c>
      <c r="L56" s="12">
        <f t="shared" si="5"/>
        <v>1</v>
      </c>
      <c r="M56" s="4">
        <f t="shared" si="6"/>
        <v>0.45714285714285718</v>
      </c>
      <c r="N56" s="4">
        <f t="shared" si="7"/>
        <v>0.45714285714285718</v>
      </c>
      <c r="O56" s="4">
        <f t="shared" si="8"/>
        <v>1</v>
      </c>
      <c r="AA56" s="12">
        <f t="shared" si="9"/>
        <v>0.45714285863988363</v>
      </c>
      <c r="AB56" s="12">
        <f t="shared" si="10"/>
        <v>0.35816813364105254</v>
      </c>
      <c r="AC56" s="12">
        <f t="shared" si="11"/>
        <v>0</v>
      </c>
      <c r="AD56" s="12">
        <f t="shared" si="12"/>
        <v>0.27482099530290521</v>
      </c>
      <c r="AE56" s="12">
        <f t="shared" si="13"/>
        <v>0.27482099598726017</v>
      </c>
      <c r="AF56" s="12">
        <f t="shared" si="14"/>
        <v>1</v>
      </c>
      <c r="AR56">
        <f t="shared" si="15"/>
        <v>0.78349278807189904</v>
      </c>
      <c r="AS56">
        <f t="shared" si="16"/>
        <v>0.78349278807189904</v>
      </c>
      <c r="AT56">
        <f t="shared" si="17"/>
        <v>1</v>
      </c>
      <c r="AU56">
        <f t="shared" si="18"/>
        <v>0.45714285963304158</v>
      </c>
      <c r="AV56">
        <f t="shared" si="19"/>
        <v>0.45714285963304158</v>
      </c>
      <c r="AW56">
        <f t="shared" si="20"/>
        <v>1</v>
      </c>
      <c r="AX56">
        <f t="shared" si="21"/>
        <v>0.27482099446656172</v>
      </c>
      <c r="AY56">
        <f t="shared" si="22"/>
        <v>0.27482099446656172</v>
      </c>
      <c r="AZ56">
        <f t="shared" si="23"/>
        <v>1</v>
      </c>
      <c r="BA56">
        <f t="shared" si="24"/>
        <v>2.0969973602767034E-9</v>
      </c>
      <c r="BB56">
        <f t="shared" si="25"/>
        <v>2.0969973602767034E-9</v>
      </c>
      <c r="BC56">
        <f t="shared" si="26"/>
        <v>1</v>
      </c>
      <c r="BO56">
        <f t="shared" si="27"/>
        <v>0.39882907460439632</v>
      </c>
      <c r="BP56">
        <f t="shared" si="28"/>
        <v>0.39882907460439632</v>
      </c>
      <c r="BQ56">
        <f t="shared" si="29"/>
        <v>1</v>
      </c>
      <c r="BR56">
        <f t="shared" si="30"/>
        <v>0.54285714285714282</v>
      </c>
      <c r="BS56">
        <f t="shared" si="31"/>
        <v>0.54285714285714282</v>
      </c>
      <c r="BT56">
        <f t="shared" si="32"/>
        <v>1</v>
      </c>
      <c r="BU56">
        <f t="shared" si="33"/>
        <v>0.72517900553343828</v>
      </c>
      <c r="BV56">
        <f t="shared" si="34"/>
        <v>0.72517900553343828</v>
      </c>
      <c r="BW56">
        <f t="shared" si="35"/>
        <v>1</v>
      </c>
      <c r="BX56">
        <f t="shared" si="36"/>
        <v>0.21650721192810096</v>
      </c>
      <c r="BY56">
        <f t="shared" si="37"/>
        <v>0.21650721192810085</v>
      </c>
      <c r="BZ56">
        <f t="shared" si="38"/>
        <v>1</v>
      </c>
    </row>
    <row r="57" spans="1:78" x14ac:dyDescent="0.35">
      <c r="A57" s="15">
        <v>5.4</v>
      </c>
      <c r="F57" s="4">
        <f t="shared" si="0"/>
        <v>0.47142857142857142</v>
      </c>
      <c r="G57" s="4">
        <f t="shared" si="1"/>
        <v>0.65105784531108601</v>
      </c>
      <c r="H57" s="4">
        <f t="shared" si="2"/>
        <v>6.8432709753876305E-9</v>
      </c>
      <c r="J57" s="12">
        <f t="shared" si="3"/>
        <v>0.47142857142857142</v>
      </c>
      <c r="K57" s="12">
        <f t="shared" si="4"/>
        <v>0.47142857142857142</v>
      </c>
      <c r="L57" s="12">
        <f t="shared" si="5"/>
        <v>1</v>
      </c>
      <c r="M57" s="4">
        <f t="shared" si="6"/>
        <v>0.47142857142857142</v>
      </c>
      <c r="N57" s="4">
        <f t="shared" si="7"/>
        <v>0.47142857142857142</v>
      </c>
      <c r="O57" s="4">
        <f t="shared" si="8"/>
        <v>1</v>
      </c>
      <c r="AA57" s="12">
        <f t="shared" si="9"/>
        <v>0.47142857378355019</v>
      </c>
      <c r="AB57" s="12">
        <f t="shared" si="10"/>
        <v>0.3844778864448703</v>
      </c>
      <c r="AC57" s="12">
        <f t="shared" si="11"/>
        <v>0</v>
      </c>
      <c r="AD57" s="12">
        <f t="shared" si="12"/>
        <v>0.30692727105809609</v>
      </c>
      <c r="AE57" s="12">
        <f t="shared" si="13"/>
        <v>0.3069272721683004</v>
      </c>
      <c r="AF57" s="12">
        <f t="shared" si="14"/>
        <v>1</v>
      </c>
      <c r="AR57">
        <f t="shared" si="15"/>
        <v>0.81555914680728825</v>
      </c>
      <c r="AS57">
        <f t="shared" si="16"/>
        <v>0.81555914680728825</v>
      </c>
      <c r="AT57">
        <f t="shared" si="17"/>
        <v>1</v>
      </c>
      <c r="AU57">
        <f t="shared" si="18"/>
        <v>0.47142857504572888</v>
      </c>
      <c r="AV57">
        <f t="shared" si="19"/>
        <v>0.47142857504572888</v>
      </c>
      <c r="AW57">
        <f t="shared" si="20"/>
        <v>1</v>
      </c>
      <c r="AX57">
        <f t="shared" si="21"/>
        <v>0.30692726993236913</v>
      </c>
      <c r="AY57">
        <f t="shared" si="22"/>
        <v>0.30692726993236913</v>
      </c>
      <c r="AZ57">
        <f t="shared" si="23"/>
        <v>1</v>
      </c>
      <c r="BA57">
        <f t="shared" si="24"/>
        <v>3.2261134598255971E-9</v>
      </c>
      <c r="BB57">
        <f t="shared" si="25"/>
        <v>3.2261134598255971E-9</v>
      </c>
      <c r="BC57">
        <f t="shared" si="26"/>
        <v>1</v>
      </c>
      <c r="BO57">
        <f t="shared" si="27"/>
        <v>0.34894215468891399</v>
      </c>
      <c r="BP57">
        <f t="shared" si="28"/>
        <v>0.34894215468891399</v>
      </c>
      <c r="BQ57">
        <f t="shared" si="29"/>
        <v>1</v>
      </c>
      <c r="BR57">
        <f t="shared" si="30"/>
        <v>0.52857142857142858</v>
      </c>
      <c r="BS57">
        <f t="shared" si="31"/>
        <v>0.52857142857142858</v>
      </c>
      <c r="BT57">
        <f t="shared" si="32"/>
        <v>1</v>
      </c>
      <c r="BU57">
        <f t="shared" si="33"/>
        <v>0.69307273006763093</v>
      </c>
      <c r="BV57">
        <f t="shared" si="34"/>
        <v>0.69307273006763093</v>
      </c>
      <c r="BW57">
        <f t="shared" si="35"/>
        <v>1</v>
      </c>
      <c r="BX57">
        <f t="shared" si="36"/>
        <v>0.18444085319271175</v>
      </c>
      <c r="BY57">
        <f t="shared" si="37"/>
        <v>0.18444085319271167</v>
      </c>
      <c r="BZ57">
        <f t="shared" si="38"/>
        <v>1</v>
      </c>
    </row>
    <row r="58" spans="1:78" x14ac:dyDescent="0.35">
      <c r="A58" s="15">
        <v>5.5</v>
      </c>
      <c r="F58" s="4">
        <f t="shared" si="0"/>
        <v>0.48571428571428577</v>
      </c>
      <c r="G58" s="4">
        <f t="shared" si="1"/>
        <v>0.69907229820388561</v>
      </c>
      <c r="H58" s="4">
        <f t="shared" si="2"/>
        <v>1.020896061937476E-8</v>
      </c>
      <c r="J58" s="12">
        <f t="shared" si="3"/>
        <v>0.48571428571428577</v>
      </c>
      <c r="K58" s="12">
        <f t="shared" si="4"/>
        <v>0.48571428571428577</v>
      </c>
      <c r="L58" s="12">
        <f t="shared" si="5"/>
        <v>1</v>
      </c>
      <c r="M58" s="4">
        <f t="shared" si="6"/>
        <v>0.48571428571428577</v>
      </c>
      <c r="N58" s="4">
        <f t="shared" si="7"/>
        <v>0.48571428571428577</v>
      </c>
      <c r="O58" s="4">
        <f t="shared" si="8"/>
        <v>1</v>
      </c>
      <c r="AA58" s="12">
        <f t="shared" si="9"/>
        <v>0.48571428938464084</v>
      </c>
      <c r="AB58" s="12">
        <f t="shared" si="10"/>
        <v>0.41054377851971818</v>
      </c>
      <c r="AC58" s="12">
        <f t="shared" si="11"/>
        <v>0</v>
      </c>
      <c r="AD58" s="12">
        <f t="shared" si="12"/>
        <v>0.33954940347693596</v>
      </c>
      <c r="AE58" s="12">
        <f t="shared" si="13"/>
        <v>0.33954940525967992</v>
      </c>
      <c r="AF58" s="12">
        <f t="shared" si="14"/>
        <v>1</v>
      </c>
      <c r="AR58">
        <f t="shared" si="15"/>
        <v>0.84523718193342701</v>
      </c>
      <c r="AS58">
        <f t="shared" si="16"/>
        <v>0.84523718193342701</v>
      </c>
      <c r="AT58">
        <f t="shared" si="17"/>
        <v>1</v>
      </c>
      <c r="AU58">
        <f t="shared" si="18"/>
        <v>0.48571429096460839</v>
      </c>
      <c r="AV58">
        <f t="shared" si="19"/>
        <v>0.48571429096460839</v>
      </c>
      <c r="AW58">
        <f t="shared" si="20"/>
        <v>1</v>
      </c>
      <c r="AX58">
        <f t="shared" si="21"/>
        <v>0.33954940198474448</v>
      </c>
      <c r="AY58">
        <f t="shared" si="22"/>
        <v>0.33954940198474448</v>
      </c>
      <c r="AZ58">
        <f t="shared" si="23"/>
        <v>1</v>
      </c>
      <c r="BA58">
        <f t="shared" si="24"/>
        <v>4.9586380151248837E-9</v>
      </c>
      <c r="BB58">
        <f t="shared" si="25"/>
        <v>4.9586380151248837E-9</v>
      </c>
      <c r="BC58">
        <f t="shared" si="26"/>
        <v>1</v>
      </c>
      <c r="BO58">
        <f t="shared" si="27"/>
        <v>0.30092770179611439</v>
      </c>
      <c r="BP58">
        <f t="shared" si="28"/>
        <v>0.30092770179611439</v>
      </c>
      <c r="BQ58">
        <f t="shared" si="29"/>
        <v>1</v>
      </c>
      <c r="BR58">
        <f t="shared" si="30"/>
        <v>0.51428571428571423</v>
      </c>
      <c r="BS58">
        <f t="shared" si="31"/>
        <v>0.51428571428571423</v>
      </c>
      <c r="BT58">
        <f t="shared" si="32"/>
        <v>1</v>
      </c>
      <c r="BU58">
        <f t="shared" si="33"/>
        <v>0.66045059801525552</v>
      </c>
      <c r="BV58">
        <f t="shared" si="34"/>
        <v>0.66045059801525552</v>
      </c>
      <c r="BW58">
        <f t="shared" si="35"/>
        <v>1</v>
      </c>
      <c r="BX58">
        <f t="shared" si="36"/>
        <v>0.15476281806657299</v>
      </c>
      <c r="BY58">
        <f t="shared" si="37"/>
        <v>0.1547628180665731</v>
      </c>
      <c r="BZ58">
        <f t="shared" si="38"/>
        <v>1</v>
      </c>
    </row>
    <row r="59" spans="1:78" x14ac:dyDescent="0.35">
      <c r="A59" s="15">
        <v>5.6</v>
      </c>
      <c r="F59" s="4">
        <f t="shared" si="0"/>
        <v>0.5</v>
      </c>
      <c r="G59" s="4">
        <f t="shared" si="1"/>
        <v>0.74426418895877866</v>
      </c>
      <c r="H59" s="4">
        <f t="shared" si="2"/>
        <v>1.5229979512760349E-8</v>
      </c>
      <c r="J59" s="12">
        <f t="shared" si="3"/>
        <v>0.5</v>
      </c>
      <c r="K59" s="12">
        <f t="shared" si="4"/>
        <v>0.5</v>
      </c>
      <c r="L59" s="12">
        <f t="shared" si="5"/>
        <v>1</v>
      </c>
      <c r="M59" s="4">
        <f t="shared" si="6"/>
        <v>0.5</v>
      </c>
      <c r="N59" s="4">
        <f t="shared" si="7"/>
        <v>0.5</v>
      </c>
      <c r="O59" s="4">
        <f t="shared" si="8"/>
        <v>1</v>
      </c>
      <c r="AA59" s="12">
        <f t="shared" si="9"/>
        <v>0.5000000056675642</v>
      </c>
      <c r="AB59" s="12">
        <f t="shared" si="10"/>
        <v>0.43606605388097164</v>
      </c>
      <c r="AC59" s="12">
        <f t="shared" si="11"/>
        <v>0</v>
      </c>
      <c r="AD59" s="12">
        <f t="shared" si="12"/>
        <v>0.37213209642681488</v>
      </c>
      <c r="AE59" s="12">
        <f t="shared" si="13"/>
        <v>0.37213209926059698</v>
      </c>
      <c r="AF59" s="12">
        <f t="shared" si="14"/>
        <v>1</v>
      </c>
      <c r="AR59">
        <f t="shared" si="15"/>
        <v>0.87213209447938933</v>
      </c>
      <c r="AS59">
        <f t="shared" si="16"/>
        <v>0.87213209447938933</v>
      </c>
      <c r="AT59">
        <f t="shared" si="17"/>
        <v>1</v>
      </c>
      <c r="AU59">
        <f t="shared" si="18"/>
        <v>0.50000000761498975</v>
      </c>
      <c r="AV59">
        <f t="shared" si="19"/>
        <v>0.50000000761498975</v>
      </c>
      <c r="AW59">
        <f t="shared" si="20"/>
        <v>1</v>
      </c>
      <c r="AX59">
        <f t="shared" si="21"/>
        <v>0.37213209447938933</v>
      </c>
      <c r="AY59">
        <f t="shared" si="22"/>
        <v>0.37213209447938933</v>
      </c>
      <c r="AZ59">
        <f t="shared" si="23"/>
        <v>1</v>
      </c>
      <c r="BA59">
        <f t="shared" si="24"/>
        <v>7.6149897563801747E-9</v>
      </c>
      <c r="BB59">
        <f t="shared" si="25"/>
        <v>7.6149897563801747E-9</v>
      </c>
      <c r="BC59">
        <f t="shared" si="26"/>
        <v>1</v>
      </c>
      <c r="BO59">
        <f t="shared" si="27"/>
        <v>0.25573581104122134</v>
      </c>
      <c r="BP59">
        <f t="shared" si="28"/>
        <v>0.25573581104122134</v>
      </c>
      <c r="BQ59">
        <f t="shared" si="29"/>
        <v>1</v>
      </c>
      <c r="BR59">
        <f t="shared" si="30"/>
        <v>0.5</v>
      </c>
      <c r="BS59">
        <f t="shared" si="31"/>
        <v>0.5</v>
      </c>
      <c r="BT59">
        <f t="shared" si="32"/>
        <v>1</v>
      </c>
      <c r="BU59">
        <f t="shared" si="33"/>
        <v>0.62786790552061067</v>
      </c>
      <c r="BV59">
        <f t="shared" si="34"/>
        <v>0.62786790552061067</v>
      </c>
      <c r="BW59">
        <f t="shared" si="35"/>
        <v>1</v>
      </c>
      <c r="BX59">
        <f t="shared" si="36"/>
        <v>0.12786790552061067</v>
      </c>
      <c r="BY59">
        <f t="shared" si="37"/>
        <v>0.12786790552061067</v>
      </c>
      <c r="BZ59">
        <f t="shared" si="38"/>
        <v>1</v>
      </c>
    </row>
    <row r="60" spans="1:78" x14ac:dyDescent="0.35">
      <c r="A60" s="15">
        <v>5.7</v>
      </c>
      <c r="F60" s="4">
        <f t="shared" si="0"/>
        <v>0.51428571428571423</v>
      </c>
      <c r="G60" s="4">
        <f t="shared" si="1"/>
        <v>0.7858604683671826</v>
      </c>
      <c r="H60" s="4">
        <f t="shared" si="2"/>
        <v>2.2720459411519266E-8</v>
      </c>
      <c r="J60" s="12">
        <f t="shared" si="3"/>
        <v>0.51428571428571423</v>
      </c>
      <c r="K60" s="12">
        <f t="shared" si="4"/>
        <v>0.51428571428571423</v>
      </c>
      <c r="L60" s="12">
        <f t="shared" si="5"/>
        <v>1</v>
      </c>
      <c r="M60" s="4">
        <f t="shared" si="6"/>
        <v>0.51428571428571423</v>
      </c>
      <c r="N60" s="4">
        <f t="shared" si="7"/>
        <v>0.51428571428571423</v>
      </c>
      <c r="O60" s="4">
        <f t="shared" si="8"/>
        <v>1</v>
      </c>
      <c r="AA60" s="12">
        <f t="shared" si="9"/>
        <v>0.51428572295819663</v>
      </c>
      <c r="AB60" s="12">
        <f t="shared" si="10"/>
        <v>0.46079454321056768</v>
      </c>
      <c r="AC60" s="12">
        <f t="shared" si="11"/>
        <v>0</v>
      </c>
      <c r="AD60" s="12">
        <f t="shared" si="12"/>
        <v>0.40415681480530169</v>
      </c>
      <c r="AE60" s="12">
        <f t="shared" si="13"/>
        <v>0.40415681926543551</v>
      </c>
      <c r="AF60" s="12">
        <f t="shared" si="14"/>
        <v>1</v>
      </c>
      <c r="AR60">
        <f t="shared" si="15"/>
        <v>0.89598937034977433</v>
      </c>
      <c r="AS60">
        <f t="shared" si="16"/>
        <v>0.89598937034977433</v>
      </c>
      <c r="AT60">
        <f t="shared" si="17"/>
        <v>1</v>
      </c>
      <c r="AU60">
        <f t="shared" si="18"/>
        <v>0.51428572532136596</v>
      </c>
      <c r="AV60">
        <f t="shared" si="19"/>
        <v>0.51428572532136596</v>
      </c>
      <c r="AW60">
        <f t="shared" si="20"/>
        <v>1</v>
      </c>
      <c r="AX60">
        <f t="shared" si="21"/>
        <v>0.40415681230312245</v>
      </c>
      <c r="AY60">
        <f t="shared" si="22"/>
        <v>0.40415681230312245</v>
      </c>
      <c r="AZ60">
        <f t="shared" si="23"/>
        <v>1</v>
      </c>
      <c r="BA60">
        <f t="shared" si="24"/>
        <v>1.1684807697352764E-8</v>
      </c>
      <c r="BB60">
        <f t="shared" si="25"/>
        <v>1.1684807697352764E-8</v>
      </c>
      <c r="BC60">
        <f t="shared" si="26"/>
        <v>1</v>
      </c>
      <c r="BO60">
        <f t="shared" si="27"/>
        <v>0.2141395316328174</v>
      </c>
      <c r="BP60">
        <f t="shared" si="28"/>
        <v>0.2141395316328174</v>
      </c>
      <c r="BQ60">
        <f t="shared" si="29"/>
        <v>1</v>
      </c>
      <c r="BR60">
        <f t="shared" si="30"/>
        <v>0.48571428571428577</v>
      </c>
      <c r="BS60">
        <f t="shared" si="31"/>
        <v>0.48571428571428577</v>
      </c>
      <c r="BT60">
        <f t="shared" si="32"/>
        <v>1</v>
      </c>
      <c r="BU60">
        <f t="shared" si="33"/>
        <v>0.5958431876968775</v>
      </c>
      <c r="BV60">
        <f t="shared" si="34"/>
        <v>0.59584318769687761</v>
      </c>
      <c r="BW60">
        <f t="shared" si="35"/>
        <v>1</v>
      </c>
      <c r="BX60">
        <f t="shared" si="36"/>
        <v>0.10401062965022567</v>
      </c>
      <c r="BY60">
        <f t="shared" si="37"/>
        <v>0.1040106296502256</v>
      </c>
      <c r="BZ60">
        <f t="shared" si="38"/>
        <v>1</v>
      </c>
    </row>
    <row r="61" spans="1:78" x14ac:dyDescent="0.35">
      <c r="A61" s="15">
        <v>5.8</v>
      </c>
      <c r="F61" s="4">
        <f t="shared" si="0"/>
        <v>0.52857142857142858</v>
      </c>
      <c r="G61" s="4">
        <f t="shared" si="1"/>
        <v>0.82331569151594863</v>
      </c>
      <c r="H61" s="4">
        <f t="shared" si="2"/>
        <v>3.3894942113102101E-8</v>
      </c>
      <c r="J61" s="12">
        <f t="shared" si="3"/>
        <v>0.52857142857142858</v>
      </c>
      <c r="K61" s="12">
        <f t="shared" si="4"/>
        <v>0.52857142857142858</v>
      </c>
      <c r="L61" s="12">
        <f t="shared" si="5"/>
        <v>1</v>
      </c>
      <c r="M61" s="4">
        <f t="shared" si="6"/>
        <v>0.52857142857142858</v>
      </c>
      <c r="N61" s="4">
        <f t="shared" si="7"/>
        <v>0.52857142857142858</v>
      </c>
      <c r="O61" s="4">
        <f t="shared" si="8"/>
        <v>1</v>
      </c>
      <c r="AA61" s="12">
        <f t="shared" si="9"/>
        <v>0.52857144172722625</v>
      </c>
      <c r="AB61" s="12">
        <f t="shared" si="10"/>
        <v>0.48454459818705925</v>
      </c>
      <c r="AC61" s="12">
        <f t="shared" si="11"/>
        <v>0</v>
      </c>
      <c r="AD61" s="12">
        <f t="shared" si="12"/>
        <v>0.43518115439531663</v>
      </c>
      <c r="AE61" s="12">
        <f t="shared" si="13"/>
        <v>0.43518116134909546</v>
      </c>
      <c r="AF61" s="12">
        <f t="shared" si="14"/>
        <v>1</v>
      </c>
      <c r="AR61">
        <f t="shared" si="15"/>
        <v>0.91670596885751865</v>
      </c>
      <c r="AS61">
        <f t="shared" si="16"/>
        <v>0.91670596885751865</v>
      </c>
      <c r="AT61">
        <f t="shared" si="17"/>
        <v>1</v>
      </c>
      <c r="AU61">
        <f t="shared" si="18"/>
        <v>0.52857144455047267</v>
      </c>
      <c r="AV61">
        <f t="shared" si="19"/>
        <v>0.52857144455047267</v>
      </c>
      <c r="AW61">
        <f t="shared" si="20"/>
        <v>1</v>
      </c>
      <c r="AX61">
        <f t="shared" si="21"/>
        <v>0.43518115122985856</v>
      </c>
      <c r="AY61">
        <f t="shared" si="22"/>
        <v>0.43518115122985856</v>
      </c>
      <c r="AZ61">
        <f t="shared" si="23"/>
        <v>1</v>
      </c>
      <c r="BA61">
        <f t="shared" si="24"/>
        <v>1.7915897974068252E-8</v>
      </c>
      <c r="BB61">
        <f t="shared" si="25"/>
        <v>1.7915897974068252E-8</v>
      </c>
      <c r="BC61">
        <f t="shared" si="26"/>
        <v>1</v>
      </c>
      <c r="BO61">
        <f t="shared" si="27"/>
        <v>0.17668430848405137</v>
      </c>
      <c r="BP61">
        <f t="shared" si="28"/>
        <v>0.17668430848405137</v>
      </c>
      <c r="BQ61">
        <f t="shared" si="29"/>
        <v>1</v>
      </c>
      <c r="BR61">
        <f t="shared" si="30"/>
        <v>0.47142857142857142</v>
      </c>
      <c r="BS61">
        <f t="shared" si="31"/>
        <v>0.47142857142857142</v>
      </c>
      <c r="BT61">
        <f t="shared" si="32"/>
        <v>1</v>
      </c>
      <c r="BU61">
        <f t="shared" si="33"/>
        <v>0.56481884877014144</v>
      </c>
      <c r="BV61">
        <f t="shared" si="34"/>
        <v>0.56481884877014144</v>
      </c>
      <c r="BW61">
        <f t="shared" si="35"/>
        <v>1</v>
      </c>
      <c r="BX61">
        <f t="shared" si="36"/>
        <v>8.3294031142481351E-2</v>
      </c>
      <c r="BY61">
        <f t="shared" si="37"/>
        <v>8.3294031142481351E-2</v>
      </c>
      <c r="BZ61">
        <f t="shared" si="38"/>
        <v>1</v>
      </c>
    </row>
    <row r="62" spans="1:78" x14ac:dyDescent="0.35">
      <c r="A62" s="15">
        <v>5.9</v>
      </c>
      <c r="F62" s="4">
        <f t="shared" si="0"/>
        <v>0.54285714285714282</v>
      </c>
      <c r="G62" s="4">
        <f t="shared" si="1"/>
        <v>0.85633142684271546</v>
      </c>
      <c r="H62" s="4">
        <f t="shared" si="2"/>
        <v>5.0565310926504413E-8</v>
      </c>
      <c r="J62" s="12">
        <f t="shared" si="3"/>
        <v>0.54285714285714282</v>
      </c>
      <c r="K62" s="12">
        <f t="shared" si="4"/>
        <v>0.54285714285714282</v>
      </c>
      <c r="L62" s="12">
        <f t="shared" si="5"/>
        <v>1</v>
      </c>
      <c r="M62" s="4">
        <f t="shared" si="6"/>
        <v>0.54285714285714282</v>
      </c>
      <c r="N62" s="4">
        <f t="shared" si="7"/>
        <v>0.54285714285714282</v>
      </c>
      <c r="O62" s="4">
        <f t="shared" si="8"/>
        <v>1</v>
      </c>
      <c r="AA62" s="12">
        <f t="shared" si="9"/>
        <v>0.54285716265173245</v>
      </c>
      <c r="AB62" s="12">
        <f t="shared" si="10"/>
        <v>0.50720390221796752</v>
      </c>
      <c r="AC62" s="12">
        <f t="shared" si="11"/>
        <v>0</v>
      </c>
      <c r="AD62" s="12">
        <f t="shared" si="12"/>
        <v>0.46486563565828198</v>
      </c>
      <c r="AE62" s="12">
        <f t="shared" si="13"/>
        <v>0.46486564640391631</v>
      </c>
      <c r="AF62" s="12">
        <f t="shared" si="14"/>
        <v>1</v>
      </c>
      <c r="AR62">
        <f t="shared" si="15"/>
        <v>0.93432293798524135</v>
      </c>
      <c r="AS62">
        <f t="shared" si="16"/>
        <v>0.93432293798524135</v>
      </c>
      <c r="AT62">
        <f t="shared" si="17"/>
        <v>1</v>
      </c>
      <c r="AU62">
        <f t="shared" si="18"/>
        <v>0.5428571659727135</v>
      </c>
      <c r="AV62">
        <f t="shared" si="19"/>
        <v>0.5428571659727135</v>
      </c>
      <c r="AW62">
        <f t="shared" si="20"/>
        <v>1</v>
      </c>
      <c r="AX62">
        <f t="shared" si="21"/>
        <v>0.46486563171461692</v>
      </c>
      <c r="AY62">
        <f t="shared" si="22"/>
        <v>0.46486563171461692</v>
      </c>
      <c r="AZ62">
        <f t="shared" si="23"/>
        <v>1</v>
      </c>
      <c r="BA62">
        <f t="shared" si="24"/>
        <v>2.7449740217245251E-8</v>
      </c>
      <c r="BB62">
        <f t="shared" si="25"/>
        <v>2.7449740217245251E-8</v>
      </c>
      <c r="BC62">
        <f t="shared" si="26"/>
        <v>1</v>
      </c>
      <c r="BO62">
        <f t="shared" si="27"/>
        <v>0.14366857315728454</v>
      </c>
      <c r="BP62">
        <f t="shared" si="28"/>
        <v>0.14366857315728454</v>
      </c>
      <c r="BQ62">
        <f t="shared" si="29"/>
        <v>1</v>
      </c>
      <c r="BR62">
        <f t="shared" si="30"/>
        <v>0.45714285714285718</v>
      </c>
      <c r="BS62">
        <f t="shared" si="31"/>
        <v>0.45714285714285718</v>
      </c>
      <c r="BT62">
        <f t="shared" si="32"/>
        <v>1</v>
      </c>
      <c r="BU62">
        <f t="shared" si="33"/>
        <v>0.53513436828538308</v>
      </c>
      <c r="BV62">
        <f t="shared" si="34"/>
        <v>0.53513436828538308</v>
      </c>
      <c r="BW62">
        <f t="shared" si="35"/>
        <v>1</v>
      </c>
      <c r="BX62">
        <f t="shared" si="36"/>
        <v>6.5677062014758647E-2</v>
      </c>
      <c r="BY62">
        <f t="shared" si="37"/>
        <v>6.5677062014758647E-2</v>
      </c>
      <c r="BZ62">
        <f t="shared" si="38"/>
        <v>1</v>
      </c>
    </row>
    <row r="63" spans="1:78" x14ac:dyDescent="0.35">
      <c r="A63" s="15">
        <v>6</v>
      </c>
      <c r="F63" s="4">
        <f t="shared" si="0"/>
        <v>0.55714285714285716</v>
      </c>
      <c r="G63" s="4">
        <f t="shared" si="1"/>
        <v>0.88484546418411936</v>
      </c>
      <c r="H63" s="4">
        <f t="shared" si="2"/>
        <v>7.5434577808066627E-8</v>
      </c>
      <c r="J63" s="12">
        <f t="shared" si="3"/>
        <v>0.55714285714285716</v>
      </c>
      <c r="K63" s="12">
        <f t="shared" si="4"/>
        <v>0.55714285714285716</v>
      </c>
      <c r="L63" s="12">
        <f t="shared" si="5"/>
        <v>1</v>
      </c>
      <c r="M63" s="4">
        <f t="shared" si="6"/>
        <v>0.55714285714285716</v>
      </c>
      <c r="N63" s="4">
        <f t="shared" si="7"/>
        <v>0.55714285714285716</v>
      </c>
      <c r="O63" s="4">
        <f t="shared" si="8"/>
        <v>1</v>
      </c>
      <c r="AA63" s="12">
        <f t="shared" si="9"/>
        <v>0.55714288670266099</v>
      </c>
      <c r="AB63" s="12">
        <f t="shared" si="10"/>
        <v>0.52873026970281201</v>
      </c>
      <c r="AC63" s="12">
        <f t="shared" si="11"/>
        <v>0</v>
      </c>
      <c r="AD63" s="12">
        <f t="shared" si="12"/>
        <v>0.49298533488513391</v>
      </c>
      <c r="AE63" s="12">
        <f t="shared" si="13"/>
        <v>0.49298535135416743</v>
      </c>
      <c r="AF63" s="12">
        <f t="shared" si="14"/>
        <v>1</v>
      </c>
      <c r="AR63">
        <f t="shared" si="15"/>
        <v>0.94900299128153853</v>
      </c>
      <c r="AS63">
        <f t="shared" si="16"/>
        <v>0.94900299128153853</v>
      </c>
      <c r="AT63">
        <f t="shared" si="17"/>
        <v>1</v>
      </c>
      <c r="AU63">
        <f t="shared" si="18"/>
        <v>0.55714289054959876</v>
      </c>
      <c r="AV63">
        <f t="shared" si="19"/>
        <v>0.55714289054959876</v>
      </c>
      <c r="AW63">
        <f t="shared" si="20"/>
        <v>1</v>
      </c>
      <c r="AX63">
        <f t="shared" si="21"/>
        <v>0.49298533004543793</v>
      </c>
      <c r="AY63">
        <f t="shared" si="22"/>
        <v>0.49298533004543793</v>
      </c>
      <c r="AZ63">
        <f t="shared" si="23"/>
        <v>1</v>
      </c>
      <c r="BA63">
        <f t="shared" si="24"/>
        <v>4.2027836207351407E-8</v>
      </c>
      <c r="BB63">
        <f t="shared" si="25"/>
        <v>4.2027836207351407E-8</v>
      </c>
      <c r="BC63">
        <f t="shared" si="26"/>
        <v>1</v>
      </c>
      <c r="BO63">
        <f t="shared" si="27"/>
        <v>0.11515453581588064</v>
      </c>
      <c r="BP63">
        <f t="shared" si="28"/>
        <v>0.11515453581588064</v>
      </c>
      <c r="BQ63">
        <f t="shared" si="29"/>
        <v>1</v>
      </c>
      <c r="BR63">
        <f t="shared" si="30"/>
        <v>0.44285714285714284</v>
      </c>
      <c r="BS63">
        <f t="shared" si="31"/>
        <v>0.44285714285714284</v>
      </c>
      <c r="BT63">
        <f t="shared" si="32"/>
        <v>1</v>
      </c>
      <c r="BU63">
        <f t="shared" si="33"/>
        <v>0.50701466995456212</v>
      </c>
      <c r="BV63">
        <f t="shared" si="34"/>
        <v>0.50701466995456201</v>
      </c>
      <c r="BW63">
        <f t="shared" si="35"/>
        <v>1</v>
      </c>
      <c r="BX63">
        <f t="shared" si="36"/>
        <v>5.0997008718461467E-2</v>
      </c>
      <c r="BY63">
        <f t="shared" si="37"/>
        <v>5.0997008718461426E-2</v>
      </c>
      <c r="BZ63">
        <f t="shared" si="38"/>
        <v>1</v>
      </c>
    </row>
    <row r="64" spans="1:78" x14ac:dyDescent="0.35">
      <c r="A64" s="15">
        <v>6.1</v>
      </c>
      <c r="F64" s="4">
        <f t="shared" si="0"/>
        <v>0.5714285714285714</v>
      </c>
      <c r="G64" s="4">
        <f t="shared" si="1"/>
        <v>0.9089976004549426</v>
      </c>
      <c r="H64" s="4">
        <f t="shared" si="2"/>
        <v>1.1253516205509499E-7</v>
      </c>
      <c r="J64" s="12">
        <f t="shared" si="3"/>
        <v>0.5714285714285714</v>
      </c>
      <c r="K64" s="12">
        <f t="shared" si="4"/>
        <v>0.5714285714285714</v>
      </c>
      <c r="L64" s="12">
        <f t="shared" si="5"/>
        <v>1</v>
      </c>
      <c r="M64" s="4">
        <f t="shared" si="6"/>
        <v>0.5714285714285714</v>
      </c>
      <c r="N64" s="4">
        <f t="shared" si="7"/>
        <v>0.5714285714285714</v>
      </c>
      <c r="O64" s="4">
        <f t="shared" si="8"/>
        <v>1</v>
      </c>
      <c r="AA64" s="12">
        <f t="shared" si="9"/>
        <v>0.57142861526893951</v>
      </c>
      <c r="AB64" s="12">
        <f t="shared" si="10"/>
        <v>0.54914231584753037</v>
      </c>
      <c r="AC64" s="12">
        <f t="shared" si="11"/>
        <v>0</v>
      </c>
      <c r="AD64" s="12">
        <f t="shared" si="12"/>
        <v>0.51942720611194992</v>
      </c>
      <c r="AE64" s="12">
        <f t="shared" si="13"/>
        <v>0.5194272311635888</v>
      </c>
      <c r="AF64" s="12">
        <f t="shared" si="14"/>
        <v>1</v>
      </c>
      <c r="AR64">
        <f t="shared" si="15"/>
        <v>0.96099897162354697</v>
      </c>
      <c r="AS64">
        <f t="shared" si="16"/>
        <v>0.96099897162354697</v>
      </c>
      <c r="AT64">
        <f t="shared" si="17"/>
        <v>1</v>
      </c>
      <c r="AU64">
        <f t="shared" si="18"/>
        <v>0.57142861965792657</v>
      </c>
      <c r="AV64">
        <f t="shared" si="19"/>
        <v>0.57142861965792657</v>
      </c>
      <c r="AW64">
        <f t="shared" si="20"/>
        <v>1</v>
      </c>
      <c r="AX64">
        <f t="shared" si="21"/>
        <v>0.51942720025996714</v>
      </c>
      <c r="AY64">
        <f t="shared" si="22"/>
        <v>0.51942720025996714</v>
      </c>
      <c r="AZ64">
        <f t="shared" si="23"/>
        <v>1</v>
      </c>
      <c r="BA64">
        <f t="shared" si="24"/>
        <v>6.4305806888625711E-8</v>
      </c>
      <c r="BB64">
        <f t="shared" si="25"/>
        <v>6.4305806888625711E-8</v>
      </c>
      <c r="BC64">
        <f t="shared" si="26"/>
        <v>1</v>
      </c>
      <c r="BO64">
        <f t="shared" si="27"/>
        <v>9.10023995450574E-2</v>
      </c>
      <c r="BP64">
        <f t="shared" si="28"/>
        <v>9.10023995450574E-2</v>
      </c>
      <c r="BQ64">
        <f t="shared" si="29"/>
        <v>1</v>
      </c>
      <c r="BR64">
        <f t="shared" si="30"/>
        <v>0.4285714285714286</v>
      </c>
      <c r="BS64">
        <f t="shared" si="31"/>
        <v>0.4285714285714286</v>
      </c>
      <c r="BT64">
        <f t="shared" si="32"/>
        <v>1</v>
      </c>
      <c r="BU64">
        <f t="shared" si="33"/>
        <v>0.48057279974003286</v>
      </c>
      <c r="BV64">
        <f t="shared" si="34"/>
        <v>0.48057279974003281</v>
      </c>
      <c r="BW64">
        <f t="shared" si="35"/>
        <v>1</v>
      </c>
      <c r="BX64">
        <f t="shared" si="36"/>
        <v>3.9001028376453029E-2</v>
      </c>
      <c r="BY64">
        <f t="shared" si="37"/>
        <v>3.9001028376453174E-2</v>
      </c>
      <c r="BZ64">
        <f t="shared" si="38"/>
        <v>1</v>
      </c>
    </row>
    <row r="65" spans="1:78" x14ac:dyDescent="0.35">
      <c r="A65" s="15">
        <v>6.2</v>
      </c>
      <c r="F65" s="4">
        <f t="shared" si="0"/>
        <v>0.58571428571428563</v>
      </c>
      <c r="G65" s="4">
        <f t="shared" si="1"/>
        <v>0.92908175431182782</v>
      </c>
      <c r="H65" s="4">
        <f t="shared" si="2"/>
        <v>1.6788272481495197E-7</v>
      </c>
      <c r="J65" s="12">
        <f t="shared" si="3"/>
        <v>0.58571428571428563</v>
      </c>
      <c r="K65" s="12">
        <f t="shared" si="4"/>
        <v>0.58571428571428563</v>
      </c>
      <c r="L65" s="12">
        <f t="shared" si="5"/>
        <v>1</v>
      </c>
      <c r="M65" s="4">
        <f t="shared" si="6"/>
        <v>0.58571428571428563</v>
      </c>
      <c r="N65" s="4">
        <f t="shared" si="7"/>
        <v>0.58571428571428563</v>
      </c>
      <c r="O65" s="4">
        <f t="shared" si="8"/>
        <v>1</v>
      </c>
      <c r="AA65" s="12">
        <f t="shared" si="9"/>
        <v>0.58571435033323593</v>
      </c>
      <c r="AB65" s="12">
        <f t="shared" si="10"/>
        <v>0.56850582380934533</v>
      </c>
      <c r="AC65" s="12">
        <f t="shared" si="11"/>
        <v>0</v>
      </c>
      <c r="AD65" s="12">
        <f t="shared" si="12"/>
        <v>0.54417646307041168</v>
      </c>
      <c r="AE65" s="12">
        <f t="shared" si="13"/>
        <v>0.54417650091865388</v>
      </c>
      <c r="AF65" s="12">
        <f t="shared" si="14"/>
        <v>1</v>
      </c>
      <c r="AR65">
        <f t="shared" si="15"/>
        <v>0.9706195839291859</v>
      </c>
      <c r="AS65">
        <f t="shared" si="16"/>
        <v>0.9706195839291859</v>
      </c>
      <c r="AT65">
        <f t="shared" si="17"/>
        <v>1</v>
      </c>
      <c r="AU65">
        <f t="shared" si="18"/>
        <v>0.58571435526570026</v>
      </c>
      <c r="AV65">
        <f t="shared" si="19"/>
        <v>0.58571435526570026</v>
      </c>
      <c r="AW65">
        <f t="shared" si="20"/>
        <v>1</v>
      </c>
      <c r="AX65">
        <f t="shared" si="21"/>
        <v>0.54417645609692766</v>
      </c>
      <c r="AY65">
        <f t="shared" si="22"/>
        <v>0.54417645609692766</v>
      </c>
      <c r="AZ65">
        <f t="shared" si="23"/>
        <v>1</v>
      </c>
      <c r="BA65">
        <f t="shared" si="24"/>
        <v>9.8331310248757571E-8</v>
      </c>
      <c r="BB65">
        <f t="shared" si="25"/>
        <v>9.8331310248757571E-8</v>
      </c>
      <c r="BC65">
        <f t="shared" si="26"/>
        <v>1</v>
      </c>
      <c r="BO65">
        <f t="shared" si="27"/>
        <v>7.0918245688172177E-2</v>
      </c>
      <c r="BP65">
        <f t="shared" si="28"/>
        <v>7.0918245688172177E-2</v>
      </c>
      <c r="BQ65">
        <f t="shared" si="29"/>
        <v>1</v>
      </c>
      <c r="BR65">
        <f t="shared" si="30"/>
        <v>0.41428571428571437</v>
      </c>
      <c r="BS65">
        <f t="shared" si="31"/>
        <v>0.41428571428571437</v>
      </c>
      <c r="BT65">
        <f t="shared" si="32"/>
        <v>1</v>
      </c>
      <c r="BU65">
        <f t="shared" si="33"/>
        <v>0.45582354390307234</v>
      </c>
      <c r="BV65">
        <f t="shared" si="34"/>
        <v>0.45582354390307234</v>
      </c>
      <c r="BW65">
        <f t="shared" si="35"/>
        <v>1</v>
      </c>
      <c r="BX65">
        <f t="shared" si="36"/>
        <v>2.9380416070814097E-2</v>
      </c>
      <c r="BY65">
        <f t="shared" si="37"/>
        <v>2.9380416070814194E-2</v>
      </c>
      <c r="BZ65">
        <f t="shared" si="38"/>
        <v>1</v>
      </c>
    </row>
    <row r="66" spans="1:78" x14ac:dyDescent="0.35">
      <c r="A66" s="15">
        <v>6.3</v>
      </c>
      <c r="F66" s="4">
        <f t="shared" si="0"/>
        <v>0.6</v>
      </c>
      <c r="G66" s="4">
        <f t="shared" si="1"/>
        <v>0.94549414412456567</v>
      </c>
      <c r="H66" s="4">
        <f t="shared" si="2"/>
        <v>2.5045157450675526E-7</v>
      </c>
      <c r="J66" s="12">
        <f t="shared" si="3"/>
        <v>0.6</v>
      </c>
      <c r="K66" s="12">
        <f t="shared" si="4"/>
        <v>0.6</v>
      </c>
      <c r="L66" s="12">
        <f t="shared" si="5"/>
        <v>1</v>
      </c>
      <c r="M66" s="4">
        <f t="shared" si="6"/>
        <v>0.6</v>
      </c>
      <c r="N66" s="4">
        <f t="shared" si="7"/>
        <v>0.6</v>
      </c>
      <c r="O66" s="4">
        <f t="shared" si="8"/>
        <v>1</v>
      </c>
      <c r="AA66" s="12">
        <f t="shared" si="9"/>
        <v>0.60000009472019877</v>
      </c>
      <c r="AB66" s="12">
        <f t="shared" si="10"/>
        <v>0.58691869258635321</v>
      </c>
      <c r="AC66" s="12">
        <f t="shared" si="11"/>
        <v>0</v>
      </c>
      <c r="AD66" s="12">
        <f t="shared" si="12"/>
        <v>0.56729649466538579</v>
      </c>
      <c r="AE66" s="12">
        <f t="shared" si="13"/>
        <v>0.56729655149750513</v>
      </c>
      <c r="AF66" s="12">
        <f t="shared" si="14"/>
        <v>1</v>
      </c>
      <c r="AR66">
        <f t="shared" si="15"/>
        <v>0.97819765764982636</v>
      </c>
      <c r="AS66">
        <f t="shared" si="16"/>
        <v>0.97819765764982636</v>
      </c>
      <c r="AT66">
        <f t="shared" si="17"/>
        <v>1</v>
      </c>
      <c r="AU66">
        <f t="shared" si="18"/>
        <v>0.60000010018062977</v>
      </c>
      <c r="AV66">
        <f t="shared" si="19"/>
        <v>0.60000010018062977</v>
      </c>
      <c r="AW66">
        <f t="shared" si="20"/>
        <v>1</v>
      </c>
      <c r="AX66">
        <f t="shared" si="21"/>
        <v>0.5672964864747394</v>
      </c>
      <c r="AY66">
        <f t="shared" si="22"/>
        <v>0.5672964864747394</v>
      </c>
      <c r="AZ66">
        <f t="shared" si="23"/>
        <v>1</v>
      </c>
      <c r="BA66">
        <f t="shared" si="24"/>
        <v>1.5027094470405314E-7</v>
      </c>
      <c r="BB66">
        <f t="shared" si="25"/>
        <v>1.5027094470405314E-7</v>
      </c>
      <c r="BC66">
        <f t="shared" si="26"/>
        <v>1</v>
      </c>
      <c r="BO66">
        <f t="shared" si="27"/>
        <v>5.4505855875434328E-2</v>
      </c>
      <c r="BP66">
        <f t="shared" si="28"/>
        <v>5.4505855875434328E-2</v>
      </c>
      <c r="BQ66">
        <f t="shared" si="29"/>
        <v>1</v>
      </c>
      <c r="BR66">
        <f t="shared" si="30"/>
        <v>0.4</v>
      </c>
      <c r="BS66">
        <f t="shared" si="31"/>
        <v>0.4</v>
      </c>
      <c r="BT66">
        <f t="shared" si="32"/>
        <v>1</v>
      </c>
      <c r="BU66">
        <f t="shared" si="33"/>
        <v>0.4327035135252606</v>
      </c>
      <c r="BV66">
        <f t="shared" si="34"/>
        <v>0.4327035135252606</v>
      </c>
      <c r="BW66">
        <f t="shared" si="35"/>
        <v>1</v>
      </c>
      <c r="BX66">
        <f t="shared" si="36"/>
        <v>2.1802342350173642E-2</v>
      </c>
      <c r="BY66">
        <f t="shared" si="37"/>
        <v>2.1802342350173733E-2</v>
      </c>
      <c r="BZ66">
        <f t="shared" si="38"/>
        <v>1</v>
      </c>
    </row>
    <row r="67" spans="1:78" x14ac:dyDescent="0.35">
      <c r="A67" s="15">
        <v>6.4</v>
      </c>
      <c r="F67" s="4">
        <f t="shared" ref="F67:F130" si="39">IF(AND((A66&gt;=$D$4),(A66&lt;=$D$5)),1,IF(AND((A66&gt;$D$3),(A66&lt;$D$4)),((A66-$D$3)/($D$4-$D$3)),IF(AND((A66&gt;$D$5),(A66&lt;$D$6)),((A66-$D$6)/($D$5-$D$6)),0)))</f>
        <v>0.61428571428571421</v>
      </c>
      <c r="G67" s="4">
        <f t="shared" ref="G67:G130" si="40">1/(1+ABS((A66-$D$22)/$D$20)^(2*$D$21))</f>
        <v>0.95868514976803509</v>
      </c>
      <c r="H67" s="4">
        <f t="shared" ref="H67:H130" si="41">1/(1+EXP(-$D$35*(A66-$D$36)))</f>
        <v>3.7362979838924758E-7</v>
      </c>
      <c r="J67" s="12">
        <f t="shared" ref="J67:J130" si="42">MIN(F67,MAX(G67,H67))</f>
        <v>0.61428571428571421</v>
      </c>
      <c r="K67" s="12">
        <f t="shared" ref="K67:K130" si="43">MAX(MIN(F67,G67),MIN(F67,H67))</f>
        <v>0.61428571428571421</v>
      </c>
      <c r="L67" s="12">
        <f t="shared" ref="L67:L130" si="44">IF(ABS(J67-K67)&lt;0.0000001,1,0)</f>
        <v>1</v>
      </c>
      <c r="M67" s="4">
        <f t="shared" ref="M67:M130" si="45">MAX(F67,MIN(G67,H67))</f>
        <v>0.61428571428571421</v>
      </c>
      <c r="N67" s="4">
        <f t="shared" ref="N67:N130" si="46">MIN(MAX(F67,G67),MAX(F67,H67))</f>
        <v>0.61428571428571421</v>
      </c>
      <c r="O67" s="4">
        <f t="shared" ref="O67:O130" si="47">IF(ABS(M67-N67)&lt;0.0000001,1,0)</f>
        <v>1</v>
      </c>
      <c r="AA67" s="12">
        <f t="shared" ref="AA67:AA130" si="48">F67+(G67*H67)-F67*(G67*H67)</f>
        <v>0.6142858524460022</v>
      </c>
      <c r="AB67" s="12">
        <f t="shared" ref="AB67:AB130" si="49">(F67+G67-F67*G67)*(F67+H67-F67*H67)</f>
        <v>0.60449676607914871</v>
      </c>
      <c r="AC67" s="12">
        <f t="shared" ref="AC67:AC130" si="50">IF(ABS(AA67-AB67)&lt;0.0000001,1,0)</f>
        <v>0</v>
      </c>
      <c r="AD67" s="12">
        <f t="shared" ref="AD67:AD130" si="51">F67*(G67+H67-G67*H67)</f>
        <v>0.58890660148276075</v>
      </c>
      <c r="AE67" s="12">
        <f t="shared" ref="AE67:AE130" si="52">(F67*G67) + (F67*H67) - (F67*G67)*(F67*H67)</f>
        <v>0.58890668635265186</v>
      </c>
      <c r="AF67" s="12">
        <f t="shared" ref="AF67:AF130" si="53">IF(ABS(AD67-AE67)&lt;0.0000001,1,0)</f>
        <v>1</v>
      </c>
      <c r="AR67">
        <f t="shared" ref="AR67:AR130" si="54">F67+(MAX(G67,H67))-F67*(MAX(G67,H67))</f>
        <v>0.98406427205338487</v>
      </c>
      <c r="AS67">
        <f t="shared" ref="AS67:AS130" si="55">MAX((F67+G67-F67*G67),(F67+H67-F67*H67))</f>
        <v>0.98406427205338487</v>
      </c>
      <c r="AT67">
        <f t="shared" ref="AT67:AT130" si="56">IF(ABS(AR67-AS67)&lt;0.0000001,1,0)</f>
        <v>1</v>
      </c>
      <c r="AU67">
        <f t="shared" ref="AU67:AU130" si="57">F67+(MIN(G67,H67))-F67*(MIN(G67,H67))</f>
        <v>0.61428585840006511</v>
      </c>
      <c r="AV67">
        <f t="shared" ref="AV67:AV130" si="58">MIN((F67+G67-F67*G67),(F67+H67-F67*H67))</f>
        <v>0.61428585840006511</v>
      </c>
      <c r="AW67">
        <f t="shared" ref="AW67:AW130" si="59">IF(ABS(AU67-AV67)&lt;0.0000001,1,0)</f>
        <v>1</v>
      </c>
      <c r="AX67">
        <f t="shared" ref="AX67:AX130" si="60">F67*(MAX(G67,H67))</f>
        <v>0.58890659200036433</v>
      </c>
      <c r="AY67">
        <f t="shared" ref="AY67:AY130" si="61">MAX(F67*G67,F67*H67)</f>
        <v>0.58890659200036433</v>
      </c>
      <c r="AZ67">
        <f t="shared" ref="AZ67:AZ130" si="62">IF(ABS(AX67-AY67)&lt;0.0000001,1,0)</f>
        <v>1</v>
      </c>
      <c r="BA67">
        <f t="shared" ref="BA67:BA130" si="63">F67*(MIN(G67,H67))</f>
        <v>2.2951544758196636E-7</v>
      </c>
      <c r="BB67">
        <f t="shared" ref="BB67:BB130" si="64">MIN(F67*G67,F67*H67)</f>
        <v>2.2951544758196636E-7</v>
      </c>
      <c r="BC67">
        <f t="shared" ref="BC67:BC130" si="65">IF(ABS(BA67-BB67)&lt;0.0000001,1,0)</f>
        <v>1</v>
      </c>
      <c r="BO67">
        <f t="shared" ref="BO67:BO130" si="66">1-MAX(F67,G67)</f>
        <v>4.1314850231964906E-2</v>
      </c>
      <c r="BP67">
        <f t="shared" ref="BP67:BP130" si="67">MIN(1-F67,1-G67)</f>
        <v>4.1314850231964906E-2</v>
      </c>
      <c r="BQ67">
        <f t="shared" ref="BQ67:BQ130" si="68">IF(ABS(BO67-BP67)&lt;0.0000001,1,0)</f>
        <v>1</v>
      </c>
      <c r="BR67">
        <f t="shared" ref="BR67:BR130" si="69">1-MIN(F67,G67)</f>
        <v>0.38571428571428579</v>
      </c>
      <c r="BS67">
        <f t="shared" ref="BS67:BS130" si="70">MAX(1-F67,1-G67)</f>
        <v>0.38571428571428579</v>
      </c>
      <c r="BT67">
        <f t="shared" ref="BT67:BT130" si="71">IF(ABS(BR67-BS67)&lt;0.0000001,1,0)</f>
        <v>1</v>
      </c>
      <c r="BU67">
        <f t="shared" ref="BU67:BU130" si="72">1-F67*G67</f>
        <v>0.41109340799963567</v>
      </c>
      <c r="BV67">
        <f t="shared" ref="BV67:BV130" si="73">(1-F67)+(1-G67)-(1-F67)*(1-G67)</f>
        <v>0.41109340799963567</v>
      </c>
      <c r="BW67">
        <f t="shared" ref="BW67:BW130" si="74">IF(ABS(BU67-BV67)&lt;0.0000001,1,0)</f>
        <v>1</v>
      </c>
      <c r="BX67">
        <f t="shared" ref="BX67:BX130" si="75">1-(F67+G67-F67*G67)</f>
        <v>1.593572794661513E-2</v>
      </c>
      <c r="BY67">
        <f t="shared" ref="BY67:BY130" si="76">(1-F67)*(1-G67)</f>
        <v>1.5935727946615037E-2</v>
      </c>
      <c r="BZ67">
        <f t="shared" ref="BZ67:BZ130" si="77">IF(ABS(BX67-BY67)&lt;0.0000001,1,0)</f>
        <v>1</v>
      </c>
    </row>
    <row r="68" spans="1:78" x14ac:dyDescent="0.35">
      <c r="A68" s="15">
        <v>6.5</v>
      </c>
      <c r="F68" s="4">
        <f t="shared" si="39"/>
        <v>0.62857142857142867</v>
      </c>
      <c r="G68" s="4">
        <f t="shared" si="40"/>
        <v>0.96911950952197168</v>
      </c>
      <c r="H68" s="4">
        <f t="shared" si="41"/>
        <v>5.5739005858560998E-7</v>
      </c>
      <c r="J68" s="12">
        <f t="shared" si="42"/>
        <v>0.62857142857142867</v>
      </c>
      <c r="K68" s="12">
        <f t="shared" si="43"/>
        <v>0.62857142857142867</v>
      </c>
      <c r="L68" s="12">
        <f t="shared" si="44"/>
        <v>1</v>
      </c>
      <c r="M68" s="4">
        <f t="shared" si="45"/>
        <v>0.62857142857142867</v>
      </c>
      <c r="N68" s="4">
        <f t="shared" si="46"/>
        <v>0.62857142857142867</v>
      </c>
      <c r="O68" s="4">
        <f t="shared" si="47"/>
        <v>1</v>
      </c>
      <c r="AA68" s="12">
        <f t="shared" si="48"/>
        <v>0.6285716292088156</v>
      </c>
      <c r="AB68" s="12">
        <f t="shared" si="49"/>
        <v>0.62136198402191978</v>
      </c>
      <c r="AC68" s="12">
        <f t="shared" si="50"/>
        <v>0</v>
      </c>
      <c r="AD68" s="12">
        <f t="shared" si="51"/>
        <v>0.60916084537594006</v>
      </c>
      <c r="AE68" s="12">
        <f t="shared" si="52"/>
        <v>0.60916097149086912</v>
      </c>
      <c r="AF68" s="12">
        <f t="shared" si="53"/>
        <v>0</v>
      </c>
      <c r="AR68">
        <f t="shared" si="54"/>
        <v>0.98853010353673232</v>
      </c>
      <c r="AS68">
        <f t="shared" si="55"/>
        <v>0.98853010353673232</v>
      </c>
      <c r="AT68">
        <f t="shared" si="56"/>
        <v>1</v>
      </c>
      <c r="AU68">
        <f t="shared" si="57"/>
        <v>0.62857163560202178</v>
      </c>
      <c r="AV68">
        <f t="shared" si="58"/>
        <v>0.62857163560202178</v>
      </c>
      <c r="AW68">
        <f t="shared" si="59"/>
        <v>1</v>
      </c>
      <c r="AX68">
        <f t="shared" si="60"/>
        <v>0.60916083455666803</v>
      </c>
      <c r="AY68">
        <f t="shared" si="61"/>
        <v>0.60916083455666803</v>
      </c>
      <c r="AZ68">
        <f t="shared" si="62"/>
        <v>1</v>
      </c>
      <c r="BA68">
        <f t="shared" si="63"/>
        <v>3.5035946539666917E-7</v>
      </c>
      <c r="BB68">
        <f t="shared" si="64"/>
        <v>3.5035946539666917E-7</v>
      </c>
      <c r="BC68">
        <f t="shared" si="65"/>
        <v>1</v>
      </c>
      <c r="BO68">
        <f t="shared" si="66"/>
        <v>3.0880490478028322E-2</v>
      </c>
      <c r="BP68">
        <f t="shared" si="67"/>
        <v>3.0880490478028322E-2</v>
      </c>
      <c r="BQ68">
        <f t="shared" si="68"/>
        <v>1</v>
      </c>
      <c r="BR68">
        <f t="shared" si="69"/>
        <v>0.37142857142857133</v>
      </c>
      <c r="BS68">
        <f t="shared" si="70"/>
        <v>0.37142857142857133</v>
      </c>
      <c r="BT68">
        <f t="shared" si="71"/>
        <v>1</v>
      </c>
      <c r="BU68">
        <f t="shared" si="72"/>
        <v>0.39083916544333197</v>
      </c>
      <c r="BV68">
        <f t="shared" si="73"/>
        <v>0.39083916544333197</v>
      </c>
      <c r="BW68">
        <f t="shared" si="74"/>
        <v>1</v>
      </c>
      <c r="BX68">
        <f t="shared" si="75"/>
        <v>1.1469896463267681E-2</v>
      </c>
      <c r="BY68">
        <f t="shared" si="76"/>
        <v>1.1469896463267659E-2</v>
      </c>
      <c r="BZ68">
        <f t="shared" si="77"/>
        <v>1</v>
      </c>
    </row>
    <row r="69" spans="1:78" x14ac:dyDescent="0.35">
      <c r="A69" s="15">
        <v>6.6</v>
      </c>
      <c r="F69" s="4">
        <f t="shared" si="39"/>
        <v>0.6428571428571429</v>
      </c>
      <c r="G69" s="4">
        <f t="shared" si="40"/>
        <v>0.97724670213336673</v>
      </c>
      <c r="H69" s="4">
        <f t="shared" si="41"/>
        <v>8.3152802766413209E-7</v>
      </c>
      <c r="J69" s="12">
        <f t="shared" si="42"/>
        <v>0.6428571428571429</v>
      </c>
      <c r="K69" s="12">
        <f t="shared" si="43"/>
        <v>0.6428571428571429</v>
      </c>
      <c r="L69" s="12">
        <f t="shared" si="44"/>
        <v>1</v>
      </c>
      <c r="M69" s="4">
        <f t="shared" si="45"/>
        <v>0.6428571428571429</v>
      </c>
      <c r="N69" s="4">
        <f t="shared" si="46"/>
        <v>0.6428571428571429</v>
      </c>
      <c r="O69" s="4">
        <f t="shared" si="47"/>
        <v>1</v>
      </c>
      <c r="AA69" s="12">
        <f t="shared" si="48"/>
        <v>0.64285743307429388</v>
      </c>
      <c r="AB69" s="12">
        <f t="shared" si="49"/>
        <v>0.63763346596920067</v>
      </c>
      <c r="AC69" s="12">
        <f t="shared" si="50"/>
        <v>0</v>
      </c>
      <c r="AD69" s="12">
        <f t="shared" si="51"/>
        <v>0.62823003496288177</v>
      </c>
      <c r="AE69" s="12">
        <f t="shared" si="52"/>
        <v>0.62823022153105024</v>
      </c>
      <c r="AF69" s="12">
        <f t="shared" si="53"/>
        <v>0</v>
      </c>
      <c r="AR69">
        <f t="shared" si="54"/>
        <v>0.99187382219048814</v>
      </c>
      <c r="AS69">
        <f t="shared" si="55"/>
        <v>0.99187382219048814</v>
      </c>
      <c r="AT69">
        <f t="shared" si="56"/>
        <v>1</v>
      </c>
      <c r="AU69">
        <f t="shared" si="57"/>
        <v>0.6428574398314385</v>
      </c>
      <c r="AV69">
        <f t="shared" si="58"/>
        <v>0.6428574398314385</v>
      </c>
      <c r="AW69">
        <f t="shared" si="59"/>
        <v>1</v>
      </c>
      <c r="AX69">
        <f t="shared" si="60"/>
        <v>0.62823002280002149</v>
      </c>
      <c r="AY69">
        <f t="shared" si="61"/>
        <v>0.62823002280002149</v>
      </c>
      <c r="AZ69">
        <f t="shared" si="62"/>
        <v>1</v>
      </c>
      <c r="BA69">
        <f t="shared" si="63"/>
        <v>5.3455373206979924E-7</v>
      </c>
      <c r="BB69">
        <f t="shared" si="64"/>
        <v>5.3455373206979924E-7</v>
      </c>
      <c r="BC69">
        <f t="shared" si="65"/>
        <v>1</v>
      </c>
      <c r="BO69">
        <f t="shared" si="66"/>
        <v>2.2753297866633271E-2</v>
      </c>
      <c r="BP69">
        <f t="shared" si="67"/>
        <v>2.2753297866633271E-2</v>
      </c>
      <c r="BQ69">
        <f t="shared" si="68"/>
        <v>1</v>
      </c>
      <c r="BR69">
        <f t="shared" si="69"/>
        <v>0.3571428571428571</v>
      </c>
      <c r="BS69">
        <f t="shared" si="70"/>
        <v>0.3571428571428571</v>
      </c>
      <c r="BT69">
        <f t="shared" si="71"/>
        <v>1</v>
      </c>
      <c r="BU69">
        <f t="shared" si="72"/>
        <v>0.37176997719997851</v>
      </c>
      <c r="BV69">
        <f t="shared" si="73"/>
        <v>0.37176997719997851</v>
      </c>
      <c r="BW69">
        <f t="shared" si="74"/>
        <v>1</v>
      </c>
      <c r="BX69">
        <f t="shared" si="75"/>
        <v>8.1261778095118586E-3</v>
      </c>
      <c r="BY69">
        <f t="shared" si="76"/>
        <v>8.1261778095118812E-3</v>
      </c>
      <c r="BZ69">
        <f t="shared" si="77"/>
        <v>1</v>
      </c>
    </row>
    <row r="70" spans="1:78" x14ac:dyDescent="0.35">
      <c r="A70" s="15">
        <v>6.7</v>
      </c>
      <c r="F70" s="4">
        <f t="shared" si="39"/>
        <v>0.65714285714285714</v>
      </c>
      <c r="G70" s="4">
        <f t="shared" si="40"/>
        <v>0.98348129088135039</v>
      </c>
      <c r="H70" s="4">
        <f t="shared" si="41"/>
        <v>1.2404935411305767E-6</v>
      </c>
      <c r="J70" s="12">
        <f t="shared" si="42"/>
        <v>0.65714285714285714</v>
      </c>
      <c r="K70" s="12">
        <f t="shared" si="43"/>
        <v>0.65714285714285714</v>
      </c>
      <c r="L70" s="12">
        <f t="shared" si="44"/>
        <v>1</v>
      </c>
      <c r="M70" s="4">
        <f t="shared" si="45"/>
        <v>0.65714285714285714</v>
      </c>
      <c r="N70" s="4">
        <f t="shared" si="46"/>
        <v>0.65714285714285714</v>
      </c>
      <c r="O70" s="4">
        <f t="shared" si="47"/>
        <v>1</v>
      </c>
      <c r="AA70" s="12">
        <f t="shared" si="48"/>
        <v>0.65714327542932205</v>
      </c>
      <c r="AB70" s="12">
        <f t="shared" si="49"/>
        <v>0.65342151374676338</v>
      </c>
      <c r="AC70" s="12">
        <f t="shared" si="50"/>
        <v>0</v>
      </c>
      <c r="AD70" s="12">
        <f t="shared" si="51"/>
        <v>0.64628771890206149</v>
      </c>
      <c r="AE70" s="12">
        <f t="shared" si="52"/>
        <v>0.64628799377602419</v>
      </c>
      <c r="AF70" s="12">
        <f t="shared" si="53"/>
        <v>0</v>
      </c>
      <c r="AR70">
        <f t="shared" si="54"/>
        <v>0.99433644258789144</v>
      </c>
      <c r="AS70">
        <f t="shared" si="55"/>
        <v>0.99433644258789144</v>
      </c>
      <c r="AT70">
        <f t="shared" si="56"/>
        <v>1</v>
      </c>
      <c r="AU70">
        <f t="shared" si="57"/>
        <v>0.65714328245492837</v>
      </c>
      <c r="AV70">
        <f t="shared" si="58"/>
        <v>0.65714328245492837</v>
      </c>
      <c r="AW70">
        <f t="shared" si="59"/>
        <v>1</v>
      </c>
      <c r="AX70">
        <f t="shared" si="60"/>
        <v>0.64628770543631597</v>
      </c>
      <c r="AY70">
        <f t="shared" si="61"/>
        <v>0.64628770543631597</v>
      </c>
      <c r="AZ70">
        <f t="shared" si="62"/>
        <v>1</v>
      </c>
      <c r="BA70">
        <f t="shared" si="63"/>
        <v>8.1518146988580753E-7</v>
      </c>
      <c r="BB70">
        <f t="shared" si="64"/>
        <v>8.1518146988580753E-7</v>
      </c>
      <c r="BC70">
        <f t="shared" si="65"/>
        <v>1</v>
      </c>
      <c r="BO70">
        <f t="shared" si="66"/>
        <v>1.651870911864961E-2</v>
      </c>
      <c r="BP70">
        <f t="shared" si="67"/>
        <v>1.651870911864961E-2</v>
      </c>
      <c r="BQ70">
        <f t="shared" si="68"/>
        <v>1</v>
      </c>
      <c r="BR70">
        <f t="shared" si="69"/>
        <v>0.34285714285714286</v>
      </c>
      <c r="BS70">
        <f t="shared" si="70"/>
        <v>0.34285714285714286</v>
      </c>
      <c r="BT70">
        <f t="shared" si="71"/>
        <v>1</v>
      </c>
      <c r="BU70">
        <f t="shared" si="72"/>
        <v>0.35371229456368403</v>
      </c>
      <c r="BV70">
        <f t="shared" si="73"/>
        <v>0.35371229456368403</v>
      </c>
      <c r="BW70">
        <f t="shared" si="74"/>
        <v>1</v>
      </c>
      <c r="BX70">
        <f t="shared" si="75"/>
        <v>5.6635574121085552E-3</v>
      </c>
      <c r="BY70">
        <f t="shared" si="76"/>
        <v>5.6635574121084381E-3</v>
      </c>
      <c r="BZ70">
        <f t="shared" si="77"/>
        <v>1</v>
      </c>
    </row>
    <row r="71" spans="1:78" x14ac:dyDescent="0.35">
      <c r="A71" s="15">
        <v>6.8</v>
      </c>
      <c r="F71" s="4">
        <f t="shared" si="39"/>
        <v>0.67142857142857149</v>
      </c>
      <c r="G71" s="4">
        <f t="shared" si="40"/>
        <v>0.98819179185987194</v>
      </c>
      <c r="H71" s="4">
        <f t="shared" si="41"/>
        <v>1.8505977728634534E-6</v>
      </c>
      <c r="J71" s="12">
        <f t="shared" si="42"/>
        <v>0.67142857142857149</v>
      </c>
      <c r="K71" s="12">
        <f t="shared" si="43"/>
        <v>0.67142857142857149</v>
      </c>
      <c r="L71" s="12">
        <f t="shared" si="44"/>
        <v>1</v>
      </c>
      <c r="M71" s="4">
        <f t="shared" si="45"/>
        <v>0.67142857142857149</v>
      </c>
      <c r="N71" s="4">
        <f t="shared" si="46"/>
        <v>0.67142857142857149</v>
      </c>
      <c r="O71" s="4">
        <f t="shared" si="47"/>
        <v>1</v>
      </c>
      <c r="AA71" s="12">
        <f t="shared" si="48"/>
        <v>0.67142917230210253</v>
      </c>
      <c r="AB71" s="12">
        <f t="shared" si="49"/>
        <v>0.66882414181695904</v>
      </c>
      <c r="AC71" s="12">
        <f t="shared" si="50"/>
        <v>0</v>
      </c>
      <c r="AD71" s="12">
        <f t="shared" si="51"/>
        <v>0.66350021777813484</v>
      </c>
      <c r="AE71" s="12">
        <f t="shared" si="52"/>
        <v>0.66350062122179143</v>
      </c>
      <c r="AF71" s="12">
        <f t="shared" si="53"/>
        <v>0</v>
      </c>
      <c r="AR71">
        <f t="shared" si="54"/>
        <v>0.99612016018252936</v>
      </c>
      <c r="AS71">
        <f t="shared" si="55"/>
        <v>0.99612016018252936</v>
      </c>
      <c r="AT71">
        <f t="shared" si="56"/>
        <v>1</v>
      </c>
      <c r="AU71">
        <f t="shared" si="57"/>
        <v>0.67142917948212544</v>
      </c>
      <c r="AV71">
        <f t="shared" si="58"/>
        <v>0.67142917948212544</v>
      </c>
      <c r="AW71">
        <f t="shared" si="59"/>
        <v>1</v>
      </c>
      <c r="AX71">
        <f t="shared" si="60"/>
        <v>0.66350020310591407</v>
      </c>
      <c r="AY71">
        <f t="shared" si="61"/>
        <v>0.66350020310591407</v>
      </c>
      <c r="AZ71">
        <f t="shared" si="62"/>
        <v>1</v>
      </c>
      <c r="BA71">
        <f t="shared" si="63"/>
        <v>1.2425442189226044E-6</v>
      </c>
      <c r="BB71">
        <f t="shared" si="64"/>
        <v>1.2425442189226044E-6</v>
      </c>
      <c r="BC71">
        <f t="shared" si="65"/>
        <v>1</v>
      </c>
      <c r="BO71">
        <f t="shared" si="66"/>
        <v>1.1808208140128063E-2</v>
      </c>
      <c r="BP71">
        <f t="shared" si="67"/>
        <v>1.1808208140128063E-2</v>
      </c>
      <c r="BQ71">
        <f t="shared" si="68"/>
        <v>1</v>
      </c>
      <c r="BR71">
        <f t="shared" si="69"/>
        <v>0.32857142857142851</v>
      </c>
      <c r="BS71">
        <f t="shared" si="70"/>
        <v>0.32857142857142851</v>
      </c>
      <c r="BT71">
        <f t="shared" si="71"/>
        <v>1</v>
      </c>
      <c r="BU71">
        <f t="shared" si="72"/>
        <v>0.33649979689408593</v>
      </c>
      <c r="BV71">
        <f t="shared" si="73"/>
        <v>0.33649979689408593</v>
      </c>
      <c r="BW71">
        <f t="shared" si="74"/>
        <v>1</v>
      </c>
      <c r="BX71">
        <f t="shared" si="75"/>
        <v>3.8798398174706428E-3</v>
      </c>
      <c r="BY71">
        <f t="shared" si="76"/>
        <v>3.8798398174706484E-3</v>
      </c>
      <c r="BZ71">
        <f t="shared" si="77"/>
        <v>1</v>
      </c>
    </row>
    <row r="72" spans="1:78" x14ac:dyDescent="0.35">
      <c r="A72" s="15">
        <v>6.9</v>
      </c>
      <c r="F72" s="4">
        <f t="shared" si="39"/>
        <v>0.68571428571428572</v>
      </c>
      <c r="G72" s="4">
        <f t="shared" si="40"/>
        <v>0.99169613771977994</v>
      </c>
      <c r="H72" s="4">
        <f t="shared" si="41"/>
        <v>2.7607649501930464E-6</v>
      </c>
      <c r="J72" s="12">
        <f t="shared" si="42"/>
        <v>0.68571428571428572</v>
      </c>
      <c r="K72" s="12">
        <f t="shared" si="43"/>
        <v>0.68571428571428572</v>
      </c>
      <c r="L72" s="12">
        <f t="shared" si="44"/>
        <v>1</v>
      </c>
      <c r="M72" s="4">
        <f t="shared" si="45"/>
        <v>0.68571428571428572</v>
      </c>
      <c r="N72" s="4">
        <f t="shared" si="46"/>
        <v>0.68571428571428572</v>
      </c>
      <c r="O72" s="4">
        <f t="shared" si="47"/>
        <v>1</v>
      </c>
      <c r="AA72" s="12">
        <f t="shared" si="48"/>
        <v>0.68571514617826623</v>
      </c>
      <c r="AB72" s="12">
        <f t="shared" si="49"/>
        <v>0.68392558406416426</v>
      </c>
      <c r="AC72" s="12">
        <f t="shared" si="50"/>
        <v>0</v>
      </c>
      <c r="AD72" s="12">
        <f t="shared" si="51"/>
        <v>0.68002022444214305</v>
      </c>
      <c r="AE72" s="12">
        <f t="shared" si="52"/>
        <v>0.68002081447458695</v>
      </c>
      <c r="AF72" s="12">
        <f t="shared" si="53"/>
        <v>0</v>
      </c>
      <c r="AR72">
        <f t="shared" si="54"/>
        <v>0.99739021471193079</v>
      </c>
      <c r="AS72">
        <f t="shared" si="55"/>
        <v>0.99739021471193079</v>
      </c>
      <c r="AT72">
        <f t="shared" si="56"/>
        <v>1</v>
      </c>
      <c r="AU72">
        <f t="shared" si="57"/>
        <v>0.68571515338327005</v>
      </c>
      <c r="AV72">
        <f t="shared" si="58"/>
        <v>0.68571515338327005</v>
      </c>
      <c r="AW72">
        <f t="shared" si="59"/>
        <v>1</v>
      </c>
      <c r="AX72">
        <f t="shared" si="60"/>
        <v>0.68002020872213487</v>
      </c>
      <c r="AY72">
        <f t="shared" si="61"/>
        <v>0.68002020872213487</v>
      </c>
      <c r="AZ72">
        <f t="shared" si="62"/>
        <v>1</v>
      </c>
      <c r="BA72">
        <f t="shared" si="63"/>
        <v>1.8930959658466605E-6</v>
      </c>
      <c r="BB72">
        <f t="shared" si="64"/>
        <v>1.8930959658466605E-6</v>
      </c>
      <c r="BC72">
        <f t="shared" si="65"/>
        <v>1</v>
      </c>
      <c r="BO72">
        <f t="shared" si="66"/>
        <v>8.3038622802200646E-3</v>
      </c>
      <c r="BP72">
        <f t="shared" si="67"/>
        <v>8.3038622802200646E-3</v>
      </c>
      <c r="BQ72">
        <f t="shared" si="68"/>
        <v>1</v>
      </c>
      <c r="BR72">
        <f t="shared" si="69"/>
        <v>0.31428571428571428</v>
      </c>
      <c r="BS72">
        <f t="shared" si="70"/>
        <v>0.31428571428571428</v>
      </c>
      <c r="BT72">
        <f t="shared" si="71"/>
        <v>1</v>
      </c>
      <c r="BU72">
        <f t="shared" si="72"/>
        <v>0.31997979127786513</v>
      </c>
      <c r="BV72">
        <f t="shared" si="73"/>
        <v>0.31997979127786519</v>
      </c>
      <c r="BW72">
        <f t="shared" si="74"/>
        <v>1</v>
      </c>
      <c r="BX72">
        <f t="shared" si="75"/>
        <v>2.6097852880692107E-3</v>
      </c>
      <c r="BY72">
        <f t="shared" si="76"/>
        <v>2.609785288069163E-3</v>
      </c>
      <c r="BZ72">
        <f t="shared" si="77"/>
        <v>1</v>
      </c>
    </row>
    <row r="73" spans="1:78" x14ac:dyDescent="0.35">
      <c r="A73" s="15">
        <v>7</v>
      </c>
      <c r="F73" s="4">
        <f t="shared" si="39"/>
        <v>0.70000000000000007</v>
      </c>
      <c r="G73" s="4">
        <f t="shared" si="40"/>
        <v>0.9942618065677149</v>
      </c>
      <c r="H73" s="4">
        <f t="shared" si="41"/>
        <v>4.1185717448326358E-6</v>
      </c>
      <c r="J73" s="12">
        <f t="shared" si="42"/>
        <v>0.70000000000000007</v>
      </c>
      <c r="K73" s="12">
        <f t="shared" si="43"/>
        <v>0.70000000000000007</v>
      </c>
      <c r="L73" s="12">
        <f t="shared" si="44"/>
        <v>1</v>
      </c>
      <c r="M73" s="4">
        <f t="shared" si="45"/>
        <v>0.70000000000000007</v>
      </c>
      <c r="N73" s="4">
        <f t="shared" si="46"/>
        <v>0.70000000000000007</v>
      </c>
      <c r="O73" s="4">
        <f t="shared" si="47"/>
        <v>1</v>
      </c>
      <c r="AA73" s="12">
        <f t="shared" si="48"/>
        <v>0.70000122848157509</v>
      </c>
      <c r="AB73" s="12">
        <f t="shared" si="49"/>
        <v>0.69879621282375914</v>
      </c>
      <c r="AC73" s="12">
        <f t="shared" si="50"/>
        <v>0</v>
      </c>
      <c r="AD73" s="12">
        <f t="shared" si="51"/>
        <v>0.69598328114061347</v>
      </c>
      <c r="AE73" s="12">
        <f t="shared" si="52"/>
        <v>0.69598414107771589</v>
      </c>
      <c r="AF73" s="12">
        <f t="shared" si="53"/>
        <v>0</v>
      </c>
      <c r="AR73">
        <f t="shared" si="54"/>
        <v>0.9982785419703144</v>
      </c>
      <c r="AS73">
        <f t="shared" si="55"/>
        <v>0.9982785419703144</v>
      </c>
      <c r="AT73">
        <f t="shared" si="56"/>
        <v>1</v>
      </c>
      <c r="AU73">
        <f t="shared" si="57"/>
        <v>0.70000123557152361</v>
      </c>
      <c r="AV73">
        <f t="shared" si="58"/>
        <v>0.70000123557152361</v>
      </c>
      <c r="AW73">
        <f t="shared" si="59"/>
        <v>1</v>
      </c>
      <c r="AX73">
        <f t="shared" si="60"/>
        <v>0.69598326459740045</v>
      </c>
      <c r="AY73">
        <f t="shared" si="61"/>
        <v>0.69598326459740045</v>
      </c>
      <c r="AZ73">
        <f t="shared" si="62"/>
        <v>1</v>
      </c>
      <c r="BA73">
        <f t="shared" si="63"/>
        <v>2.8830002213828454E-6</v>
      </c>
      <c r="BB73">
        <f t="shared" si="64"/>
        <v>2.8830002213828454E-6</v>
      </c>
      <c r="BC73">
        <f t="shared" si="65"/>
        <v>1</v>
      </c>
      <c r="BO73">
        <f t="shared" si="66"/>
        <v>5.7381934322850991E-3</v>
      </c>
      <c r="BP73">
        <f t="shared" si="67"/>
        <v>5.7381934322850991E-3</v>
      </c>
      <c r="BQ73">
        <f t="shared" si="68"/>
        <v>1</v>
      </c>
      <c r="BR73">
        <f t="shared" si="69"/>
        <v>0.29999999999999993</v>
      </c>
      <c r="BS73">
        <f t="shared" si="70"/>
        <v>0.29999999999999993</v>
      </c>
      <c r="BT73">
        <f t="shared" si="71"/>
        <v>1</v>
      </c>
      <c r="BU73">
        <f t="shared" si="72"/>
        <v>0.30401673540259955</v>
      </c>
      <c r="BV73">
        <f t="shared" si="73"/>
        <v>0.30401673540259949</v>
      </c>
      <c r="BW73">
        <f t="shared" si="74"/>
        <v>1</v>
      </c>
      <c r="BX73">
        <f t="shared" si="75"/>
        <v>1.7214580296855964E-3</v>
      </c>
      <c r="BY73">
        <f t="shared" si="76"/>
        <v>1.7214580296855294E-3</v>
      </c>
      <c r="BZ73">
        <f t="shared" si="77"/>
        <v>1</v>
      </c>
    </row>
    <row r="74" spans="1:78" x14ac:dyDescent="0.35">
      <c r="A74" s="15">
        <v>7.1</v>
      </c>
      <c r="F74" s="4">
        <f t="shared" si="39"/>
        <v>0.7142857142857143</v>
      </c>
      <c r="G74" s="4">
        <f t="shared" si="40"/>
        <v>0.99610894941634243</v>
      </c>
      <c r="H74" s="4">
        <f t="shared" si="41"/>
        <v>6.1441746022147182E-6</v>
      </c>
      <c r="J74" s="12">
        <f t="shared" si="42"/>
        <v>0.7142857142857143</v>
      </c>
      <c r="K74" s="12">
        <f t="shared" si="43"/>
        <v>0.7142857142857143</v>
      </c>
      <c r="L74" s="12">
        <f t="shared" si="44"/>
        <v>1</v>
      </c>
      <c r="M74" s="4">
        <f t="shared" si="45"/>
        <v>0.7142857142857143</v>
      </c>
      <c r="N74" s="4">
        <f t="shared" si="46"/>
        <v>0.7142857142857143</v>
      </c>
      <c r="O74" s="4">
        <f t="shared" si="47"/>
        <v>1</v>
      </c>
      <c r="AA74" s="12">
        <f t="shared" si="48"/>
        <v>0.71428746293351664</v>
      </c>
      <c r="AB74" s="12">
        <f t="shared" si="49"/>
        <v>0.71349337585670791</v>
      </c>
      <c r="AC74" s="12">
        <f t="shared" si="50"/>
        <v>0</v>
      </c>
      <c r="AD74" s="12">
        <f t="shared" si="51"/>
        <v>0.71150640951688326</v>
      </c>
      <c r="AE74" s="12">
        <f t="shared" si="52"/>
        <v>0.71150765855102771</v>
      </c>
      <c r="AF74" s="12">
        <f t="shared" si="53"/>
        <v>0</v>
      </c>
      <c r="AR74">
        <f t="shared" si="54"/>
        <v>0.99888827126181223</v>
      </c>
      <c r="AS74">
        <f t="shared" si="55"/>
        <v>0.99888827126181223</v>
      </c>
      <c r="AT74">
        <f t="shared" si="56"/>
        <v>1</v>
      </c>
      <c r="AU74">
        <f t="shared" si="57"/>
        <v>0.71428746976417212</v>
      </c>
      <c r="AV74">
        <f t="shared" si="58"/>
        <v>0.71428746976417212</v>
      </c>
      <c r="AW74">
        <f t="shared" si="59"/>
        <v>1</v>
      </c>
      <c r="AX74">
        <f t="shared" si="60"/>
        <v>0.71150639244024461</v>
      </c>
      <c r="AY74">
        <f t="shared" si="61"/>
        <v>0.71150639244024461</v>
      </c>
      <c r="AZ74">
        <f t="shared" si="62"/>
        <v>1</v>
      </c>
      <c r="BA74">
        <f t="shared" si="63"/>
        <v>4.3886961444390845E-6</v>
      </c>
      <c r="BB74">
        <f t="shared" si="64"/>
        <v>4.3886961444390845E-6</v>
      </c>
      <c r="BC74">
        <f t="shared" si="65"/>
        <v>1</v>
      </c>
      <c r="BO74">
        <f t="shared" si="66"/>
        <v>3.8910505836575737E-3</v>
      </c>
      <c r="BP74">
        <f t="shared" si="67"/>
        <v>3.8910505836575737E-3</v>
      </c>
      <c r="BQ74">
        <f t="shared" si="68"/>
        <v>1</v>
      </c>
      <c r="BR74">
        <f t="shared" si="69"/>
        <v>0.2857142857142857</v>
      </c>
      <c r="BS74">
        <f t="shared" si="70"/>
        <v>0.2857142857142857</v>
      </c>
      <c r="BT74">
        <f t="shared" si="71"/>
        <v>1</v>
      </c>
      <c r="BU74">
        <f t="shared" si="72"/>
        <v>0.28849360755975539</v>
      </c>
      <c r="BV74">
        <f t="shared" si="73"/>
        <v>0.28849360755975539</v>
      </c>
      <c r="BW74">
        <f t="shared" si="74"/>
        <v>1</v>
      </c>
      <c r="BX74">
        <f t="shared" si="75"/>
        <v>1.1117287381877672E-3</v>
      </c>
      <c r="BY74">
        <f t="shared" si="76"/>
        <v>1.1117287381878782E-3</v>
      </c>
      <c r="BZ74">
        <f t="shared" si="77"/>
        <v>1</v>
      </c>
    </row>
    <row r="75" spans="1:78" x14ac:dyDescent="0.35">
      <c r="A75" s="15">
        <v>7.2</v>
      </c>
      <c r="F75" s="4">
        <f t="shared" si="39"/>
        <v>0.72857142857142854</v>
      </c>
      <c r="G75" s="4">
        <f t="shared" si="40"/>
        <v>0.99741521238135811</v>
      </c>
      <c r="H75" s="4">
        <f t="shared" si="41"/>
        <v>9.166003719853315E-6</v>
      </c>
      <c r="J75" s="12">
        <f t="shared" si="42"/>
        <v>0.72857142857142854</v>
      </c>
      <c r="K75" s="12">
        <f t="shared" si="43"/>
        <v>0.72857142857142854</v>
      </c>
      <c r="L75" s="12">
        <f t="shared" si="44"/>
        <v>1</v>
      </c>
      <c r="M75" s="4">
        <f t="shared" si="45"/>
        <v>0.72857142857142854</v>
      </c>
      <c r="N75" s="4">
        <f t="shared" si="46"/>
        <v>0.72857142857142854</v>
      </c>
      <c r="O75" s="4">
        <f t="shared" si="47"/>
        <v>1</v>
      </c>
      <c r="AA75" s="12">
        <f t="shared" si="48"/>
        <v>0.72857391005599126</v>
      </c>
      <c r="AB75" s="12">
        <f t="shared" si="49"/>
        <v>0.72806275980196089</v>
      </c>
      <c r="AC75" s="12">
        <f t="shared" si="50"/>
        <v>0</v>
      </c>
      <c r="AD75" s="12">
        <f t="shared" si="51"/>
        <v>0.72668824342500116</v>
      </c>
      <c r="AE75" s="12">
        <f t="shared" si="52"/>
        <v>0.72669005136375397</v>
      </c>
      <c r="AF75" s="12">
        <f t="shared" si="53"/>
        <v>0</v>
      </c>
      <c r="AR75">
        <f t="shared" si="54"/>
        <v>0.99929841478922576</v>
      </c>
      <c r="AS75">
        <f t="shared" si="55"/>
        <v>0.99929841478922576</v>
      </c>
      <c r="AT75">
        <f t="shared" si="56"/>
        <v>1</v>
      </c>
      <c r="AU75">
        <f t="shared" si="57"/>
        <v>0.72857391648672387</v>
      </c>
      <c r="AV75">
        <f t="shared" si="58"/>
        <v>0.72857391648672387</v>
      </c>
      <c r="AW75">
        <f t="shared" si="59"/>
        <v>1</v>
      </c>
      <c r="AX75">
        <f t="shared" si="60"/>
        <v>0.72668822616356088</v>
      </c>
      <c r="AY75">
        <f t="shared" si="61"/>
        <v>0.72668822616356088</v>
      </c>
      <c r="AZ75">
        <f t="shared" si="62"/>
        <v>1</v>
      </c>
      <c r="BA75">
        <f t="shared" si="63"/>
        <v>6.6780884244645578E-6</v>
      </c>
      <c r="BB75">
        <f t="shared" si="64"/>
        <v>6.6780884244645578E-6</v>
      </c>
      <c r="BC75">
        <f t="shared" si="65"/>
        <v>1</v>
      </c>
      <c r="BO75">
        <f t="shared" si="66"/>
        <v>2.5847876186418928E-3</v>
      </c>
      <c r="BP75">
        <f t="shared" si="67"/>
        <v>2.5847876186418928E-3</v>
      </c>
      <c r="BQ75">
        <f t="shared" si="68"/>
        <v>1</v>
      </c>
      <c r="BR75">
        <f t="shared" si="69"/>
        <v>0.27142857142857146</v>
      </c>
      <c r="BS75">
        <f t="shared" si="70"/>
        <v>0.27142857142857146</v>
      </c>
      <c r="BT75">
        <f t="shared" si="71"/>
        <v>1</v>
      </c>
      <c r="BU75">
        <f t="shared" si="72"/>
        <v>0.27331177383643912</v>
      </c>
      <c r="BV75">
        <f t="shared" si="73"/>
        <v>0.27331177383643912</v>
      </c>
      <c r="BW75">
        <f t="shared" si="74"/>
        <v>1</v>
      </c>
      <c r="BX75">
        <f t="shared" si="75"/>
        <v>7.0158521077423597E-4</v>
      </c>
      <c r="BY75">
        <f t="shared" si="76"/>
        <v>7.0158521077422816E-4</v>
      </c>
      <c r="BZ75">
        <f t="shared" si="77"/>
        <v>1</v>
      </c>
    </row>
    <row r="76" spans="1:78" x14ac:dyDescent="0.35">
      <c r="A76" s="15">
        <v>7.3</v>
      </c>
      <c r="F76" s="4">
        <f t="shared" si="39"/>
        <v>0.74285714285714288</v>
      </c>
      <c r="G76" s="4">
        <f t="shared" si="40"/>
        <v>0.99832131019888715</v>
      </c>
      <c r="H76" s="4">
        <f t="shared" si="41"/>
        <v>1.3674009084599736E-5</v>
      </c>
      <c r="J76" s="12">
        <f t="shared" si="42"/>
        <v>0.74285714285714288</v>
      </c>
      <c r="K76" s="12">
        <f t="shared" si="43"/>
        <v>0.74285714285714288</v>
      </c>
      <c r="L76" s="12">
        <f t="shared" si="44"/>
        <v>1</v>
      </c>
      <c r="M76" s="4">
        <f t="shared" si="45"/>
        <v>0.74285714285714288</v>
      </c>
      <c r="N76" s="4">
        <f t="shared" si="46"/>
        <v>0.74285714285714288</v>
      </c>
      <c r="O76" s="4">
        <f t="shared" si="47"/>
        <v>1</v>
      </c>
      <c r="AA76" s="12">
        <f t="shared" si="48"/>
        <v>0.74286065312834249</v>
      </c>
      <c r="AB76" s="12">
        <f t="shared" si="49"/>
        <v>0.74253999350211708</v>
      </c>
      <c r="AC76" s="12">
        <f t="shared" si="50"/>
        <v>0</v>
      </c>
      <c r="AD76" s="12">
        <f t="shared" si="51"/>
        <v>0.74161013319959934</v>
      </c>
      <c r="AE76" s="12">
        <f t="shared" si="52"/>
        <v>0.74161274082963324</v>
      </c>
      <c r="AF76" s="12">
        <f t="shared" si="53"/>
        <v>0</v>
      </c>
      <c r="AR76">
        <f t="shared" si="54"/>
        <v>0.99956833690828539</v>
      </c>
      <c r="AS76">
        <f t="shared" si="55"/>
        <v>0.99956833690828539</v>
      </c>
      <c r="AT76">
        <f t="shared" si="56"/>
        <v>1</v>
      </c>
      <c r="AU76">
        <f t="shared" si="57"/>
        <v>0.74286065903090748</v>
      </c>
      <c r="AV76">
        <f t="shared" si="58"/>
        <v>0.74286065903090748</v>
      </c>
      <c r="AW76">
        <f t="shared" si="59"/>
        <v>1</v>
      </c>
      <c r="AX76">
        <f t="shared" si="60"/>
        <v>0.74161011614774475</v>
      </c>
      <c r="AY76">
        <f t="shared" si="61"/>
        <v>0.74161011614774475</v>
      </c>
      <c r="AZ76">
        <f t="shared" si="62"/>
        <v>1</v>
      </c>
      <c r="BA76">
        <f t="shared" si="63"/>
        <v>1.0157835319988375E-5</v>
      </c>
      <c r="BB76">
        <f t="shared" si="64"/>
        <v>1.0157835319988375E-5</v>
      </c>
      <c r="BC76">
        <f t="shared" si="65"/>
        <v>1</v>
      </c>
      <c r="BO76">
        <f t="shared" si="66"/>
        <v>1.6786898011128537E-3</v>
      </c>
      <c r="BP76">
        <f t="shared" si="67"/>
        <v>1.6786898011128537E-3</v>
      </c>
      <c r="BQ76">
        <f t="shared" si="68"/>
        <v>1</v>
      </c>
      <c r="BR76">
        <f t="shared" si="69"/>
        <v>0.25714285714285712</v>
      </c>
      <c r="BS76">
        <f t="shared" si="70"/>
        <v>0.25714285714285712</v>
      </c>
      <c r="BT76">
        <f t="shared" si="71"/>
        <v>1</v>
      </c>
      <c r="BU76">
        <f t="shared" si="72"/>
        <v>0.25838988385225525</v>
      </c>
      <c r="BV76">
        <f t="shared" si="73"/>
        <v>0.25838988385225525</v>
      </c>
      <c r="BW76">
        <f t="shared" si="74"/>
        <v>1</v>
      </c>
      <c r="BX76">
        <f t="shared" si="75"/>
        <v>4.3166309171460693E-4</v>
      </c>
      <c r="BY76">
        <f t="shared" si="76"/>
        <v>4.3166309171473378E-4</v>
      </c>
      <c r="BZ76">
        <f t="shared" si="77"/>
        <v>1</v>
      </c>
    </row>
    <row r="77" spans="1:78" x14ac:dyDescent="0.35">
      <c r="A77" s="15">
        <v>7.4</v>
      </c>
      <c r="F77" s="4">
        <f t="shared" si="39"/>
        <v>0.75714285714285712</v>
      </c>
      <c r="G77" s="4">
        <f t="shared" si="40"/>
        <v>0.99893671566354703</v>
      </c>
      <c r="H77" s="4">
        <f t="shared" si="41"/>
        <v>2.039908727992137E-5</v>
      </c>
      <c r="J77" s="12">
        <f t="shared" si="42"/>
        <v>0.75714285714285712</v>
      </c>
      <c r="K77" s="12">
        <f t="shared" si="43"/>
        <v>0.75714285714285712</v>
      </c>
      <c r="L77" s="12">
        <f t="shared" si="44"/>
        <v>1</v>
      </c>
      <c r="M77" s="4">
        <f t="shared" si="45"/>
        <v>0.75714285714285712</v>
      </c>
      <c r="N77" s="4">
        <f t="shared" si="46"/>
        <v>0.75714285714285712</v>
      </c>
      <c r="O77" s="4">
        <f t="shared" si="47"/>
        <v>1</v>
      </c>
      <c r="AA77" s="12">
        <f t="shared" si="48"/>
        <v>0.75714780593933206</v>
      </c>
      <c r="AB77" s="12">
        <f t="shared" si="49"/>
        <v>0.75695229580781642</v>
      </c>
      <c r="AC77" s="12">
        <f t="shared" si="50"/>
        <v>0</v>
      </c>
      <c r="AD77" s="12">
        <f t="shared" si="51"/>
        <v>0.75633781542485112</v>
      </c>
      <c r="AE77" s="12">
        <f t="shared" si="52"/>
        <v>0.75634156237075367</v>
      </c>
      <c r="AF77" s="12">
        <f t="shared" si="53"/>
        <v>0</v>
      </c>
      <c r="AR77">
        <f t="shared" si="54"/>
        <v>0.99974177380400442</v>
      </c>
      <c r="AS77">
        <f t="shared" si="55"/>
        <v>0.99974177380400442</v>
      </c>
      <c r="AT77">
        <f t="shared" si="56"/>
        <v>1</v>
      </c>
      <c r="AU77">
        <f t="shared" si="57"/>
        <v>0.75714781120691077</v>
      </c>
      <c r="AV77">
        <f t="shared" si="58"/>
        <v>0.75714781120691077</v>
      </c>
      <c r="AW77">
        <f t="shared" si="59"/>
        <v>1</v>
      </c>
      <c r="AX77">
        <f t="shared" si="60"/>
        <v>0.75633779900239984</v>
      </c>
      <c r="AY77">
        <f t="shared" si="61"/>
        <v>0.75633779900239984</v>
      </c>
      <c r="AZ77">
        <f t="shared" si="62"/>
        <v>1</v>
      </c>
      <c r="BA77">
        <f t="shared" si="63"/>
        <v>1.5445023226226181E-5</v>
      </c>
      <c r="BB77">
        <f t="shared" si="64"/>
        <v>1.5445023226226181E-5</v>
      </c>
      <c r="BC77">
        <f t="shared" si="65"/>
        <v>1</v>
      </c>
      <c r="BO77">
        <f t="shared" si="66"/>
        <v>1.0632843364529743E-3</v>
      </c>
      <c r="BP77">
        <f t="shared" si="67"/>
        <v>1.0632843364529743E-3</v>
      </c>
      <c r="BQ77">
        <f t="shared" si="68"/>
        <v>1</v>
      </c>
      <c r="BR77">
        <f t="shared" si="69"/>
        <v>0.24285714285714288</v>
      </c>
      <c r="BS77">
        <f t="shared" si="70"/>
        <v>0.24285714285714288</v>
      </c>
      <c r="BT77">
        <f t="shared" si="71"/>
        <v>1</v>
      </c>
      <c r="BU77">
        <f t="shared" si="72"/>
        <v>0.24366220099760016</v>
      </c>
      <c r="BV77">
        <f t="shared" si="73"/>
        <v>0.24366220099760014</v>
      </c>
      <c r="BW77">
        <f t="shared" si="74"/>
        <v>1</v>
      </c>
      <c r="BX77">
        <f t="shared" si="75"/>
        <v>2.5822619599558116E-4</v>
      </c>
      <c r="BY77">
        <f t="shared" si="76"/>
        <v>2.5822619599572233E-4</v>
      </c>
      <c r="BZ77">
        <f t="shared" si="77"/>
        <v>1</v>
      </c>
    </row>
    <row r="78" spans="1:78" x14ac:dyDescent="0.35">
      <c r="A78" s="15">
        <v>7.5</v>
      </c>
      <c r="F78" s="4">
        <f t="shared" si="39"/>
        <v>0.77142857142857146</v>
      </c>
      <c r="G78" s="4">
        <f t="shared" si="40"/>
        <v>0.99934506921543886</v>
      </c>
      <c r="H78" s="4">
        <f t="shared" si="41"/>
        <v>3.043155690056538E-5</v>
      </c>
      <c r="J78" s="12">
        <f t="shared" si="42"/>
        <v>0.77142857142857146</v>
      </c>
      <c r="K78" s="12">
        <f t="shared" si="43"/>
        <v>0.77142857142857146</v>
      </c>
      <c r="L78" s="12">
        <f t="shared" si="44"/>
        <v>1</v>
      </c>
      <c r="M78" s="4">
        <f t="shared" si="45"/>
        <v>0.77142857142857146</v>
      </c>
      <c r="N78" s="4">
        <f t="shared" si="46"/>
        <v>0.77142857142857146</v>
      </c>
      <c r="O78" s="4">
        <f t="shared" si="47"/>
        <v>1</v>
      </c>
      <c r="AA78" s="12">
        <f t="shared" si="48"/>
        <v>0.77143552265744852</v>
      </c>
      <c r="AB78" s="12">
        <f t="shared" si="49"/>
        <v>0.77132004449870284</v>
      </c>
      <c r="AC78" s="12">
        <f t="shared" si="50"/>
        <v>0</v>
      </c>
      <c r="AD78" s="12">
        <f t="shared" si="51"/>
        <v>0.77092335448405891</v>
      </c>
      <c r="AE78" s="12">
        <f t="shared" si="52"/>
        <v>0.77092871686062125</v>
      </c>
      <c r="AF78" s="12">
        <f t="shared" si="53"/>
        <v>0</v>
      </c>
      <c r="AR78">
        <f t="shared" si="54"/>
        <v>0.99985030153495758</v>
      </c>
      <c r="AS78">
        <f t="shared" si="55"/>
        <v>0.99985030153495758</v>
      </c>
      <c r="AT78">
        <f t="shared" si="56"/>
        <v>1</v>
      </c>
      <c r="AU78">
        <f t="shared" si="57"/>
        <v>0.77143552721300579</v>
      </c>
      <c r="AV78">
        <f t="shared" si="58"/>
        <v>0.77143552721300579</v>
      </c>
      <c r="AW78">
        <f t="shared" si="59"/>
        <v>1</v>
      </c>
      <c r="AX78">
        <f t="shared" si="60"/>
        <v>0.77092333910905286</v>
      </c>
      <c r="AY78">
        <f t="shared" si="61"/>
        <v>0.77092333910905286</v>
      </c>
      <c r="AZ78">
        <f t="shared" si="62"/>
        <v>1</v>
      </c>
      <c r="BA78">
        <f t="shared" si="63"/>
        <v>2.3475772466150437E-5</v>
      </c>
      <c r="BB78">
        <f t="shared" si="64"/>
        <v>2.3475772466150437E-5</v>
      </c>
      <c r="BC78">
        <f t="shared" si="65"/>
        <v>1</v>
      </c>
      <c r="BO78">
        <f t="shared" si="66"/>
        <v>6.5493078456113629E-4</v>
      </c>
      <c r="BP78">
        <f t="shared" si="67"/>
        <v>6.5493078456113629E-4</v>
      </c>
      <c r="BQ78">
        <f t="shared" si="68"/>
        <v>1</v>
      </c>
      <c r="BR78">
        <f t="shared" si="69"/>
        <v>0.22857142857142854</v>
      </c>
      <c r="BS78">
        <f t="shared" si="70"/>
        <v>0.22857142857142854</v>
      </c>
      <c r="BT78">
        <f t="shared" si="71"/>
        <v>1</v>
      </c>
      <c r="BU78">
        <f t="shared" si="72"/>
        <v>0.22907666089094714</v>
      </c>
      <c r="BV78">
        <f t="shared" si="73"/>
        <v>0.22907666089094714</v>
      </c>
      <c r="BW78">
        <f t="shared" si="74"/>
        <v>1</v>
      </c>
      <c r="BX78">
        <f t="shared" si="75"/>
        <v>1.496984650424249E-4</v>
      </c>
      <c r="BY78">
        <f t="shared" si="76"/>
        <v>1.4969846504254541E-4</v>
      </c>
      <c r="BZ78">
        <f t="shared" si="77"/>
        <v>1</v>
      </c>
    </row>
    <row r="79" spans="1:78" x14ac:dyDescent="0.35">
      <c r="A79" s="15">
        <v>7.6</v>
      </c>
      <c r="F79" s="4">
        <f t="shared" si="39"/>
        <v>0.7857142857142857</v>
      </c>
      <c r="G79" s="4">
        <f t="shared" si="40"/>
        <v>0.99960908679851979</v>
      </c>
      <c r="H79" s="4">
        <f t="shared" si="41"/>
        <v>4.5397868702434395E-5</v>
      </c>
      <c r="J79" s="12">
        <f t="shared" si="42"/>
        <v>0.7857142857142857</v>
      </c>
      <c r="K79" s="12">
        <f t="shared" si="43"/>
        <v>0.7857142857142857</v>
      </c>
      <c r="L79" s="12">
        <f t="shared" si="44"/>
        <v>1</v>
      </c>
      <c r="M79" s="4">
        <f t="shared" si="45"/>
        <v>0.7857142857142857</v>
      </c>
      <c r="N79" s="4">
        <f t="shared" si="46"/>
        <v>0.7857142857142857</v>
      </c>
      <c r="O79" s="4">
        <f t="shared" si="47"/>
        <v>1</v>
      </c>
      <c r="AA79" s="12">
        <f t="shared" si="48"/>
        <v>0.78572401002615921</v>
      </c>
      <c r="AB79" s="12">
        <f t="shared" si="49"/>
        <v>0.78565819599549491</v>
      </c>
      <c r="AC79" s="12">
        <f t="shared" si="50"/>
        <v>0</v>
      </c>
      <c r="AD79" s="12">
        <f t="shared" si="51"/>
        <v>0.78540715357118607</v>
      </c>
      <c r="AE79" s="12">
        <f t="shared" si="52"/>
        <v>0.78541479410194381</v>
      </c>
      <c r="AF79" s="12">
        <f t="shared" si="53"/>
        <v>0</v>
      </c>
      <c r="AR79">
        <f t="shared" si="54"/>
        <v>0.9999162328853971</v>
      </c>
      <c r="AS79">
        <f t="shared" si="55"/>
        <v>0.9999162328853971</v>
      </c>
      <c r="AT79">
        <f t="shared" si="56"/>
        <v>1</v>
      </c>
      <c r="AU79">
        <f t="shared" si="57"/>
        <v>0.78572401382900758</v>
      </c>
      <c r="AV79">
        <f t="shared" si="58"/>
        <v>0.78572401382900758</v>
      </c>
      <c r="AW79">
        <f t="shared" si="59"/>
        <v>1</v>
      </c>
      <c r="AX79">
        <f t="shared" si="60"/>
        <v>0.78540713962740838</v>
      </c>
      <c r="AY79">
        <f t="shared" si="61"/>
        <v>0.78540713962740838</v>
      </c>
      <c r="AZ79">
        <f t="shared" si="62"/>
        <v>1</v>
      </c>
      <c r="BA79">
        <f t="shared" si="63"/>
        <v>3.5669753980484167E-5</v>
      </c>
      <c r="BB79">
        <f t="shared" si="64"/>
        <v>3.5669753980484167E-5</v>
      </c>
      <c r="BC79">
        <f t="shared" si="65"/>
        <v>1</v>
      </c>
      <c r="BO79">
        <f t="shared" si="66"/>
        <v>3.9091320148021413E-4</v>
      </c>
      <c r="BP79">
        <f t="shared" si="67"/>
        <v>3.9091320148021413E-4</v>
      </c>
      <c r="BQ79">
        <f t="shared" si="68"/>
        <v>1</v>
      </c>
      <c r="BR79">
        <f t="shared" si="69"/>
        <v>0.2142857142857143</v>
      </c>
      <c r="BS79">
        <f t="shared" si="70"/>
        <v>0.2142857142857143</v>
      </c>
      <c r="BT79">
        <f t="shared" si="71"/>
        <v>1</v>
      </c>
      <c r="BU79">
        <f t="shared" si="72"/>
        <v>0.21459286037259162</v>
      </c>
      <c r="BV79">
        <f t="shared" si="73"/>
        <v>0.21459286037259162</v>
      </c>
      <c r="BW79">
        <f t="shared" si="74"/>
        <v>1</v>
      </c>
      <c r="BX79">
        <f t="shared" si="75"/>
        <v>8.3767114602895099E-5</v>
      </c>
      <c r="BY79">
        <f t="shared" si="76"/>
        <v>8.376711460290304E-5</v>
      </c>
      <c r="BZ79">
        <f t="shared" si="77"/>
        <v>1</v>
      </c>
    </row>
    <row r="80" spans="1:78" x14ac:dyDescent="0.35">
      <c r="A80" s="15">
        <v>7.7</v>
      </c>
      <c r="F80" s="4">
        <f t="shared" si="39"/>
        <v>0.79999999999999993</v>
      </c>
      <c r="G80" s="4">
        <f t="shared" si="40"/>
        <v>0.99977486315894881</v>
      </c>
      <c r="H80" s="4">
        <f t="shared" si="41"/>
        <v>6.7724149619770109E-5</v>
      </c>
      <c r="J80" s="12">
        <f t="shared" si="42"/>
        <v>0.79999999999999993</v>
      </c>
      <c r="K80" s="12">
        <f t="shared" si="43"/>
        <v>0.79999999999999993</v>
      </c>
      <c r="L80" s="12">
        <f t="shared" si="44"/>
        <v>1</v>
      </c>
      <c r="M80" s="4">
        <f t="shared" si="45"/>
        <v>0.79999999999999993</v>
      </c>
      <c r="N80" s="4">
        <f t="shared" si="46"/>
        <v>0.79999999999999993</v>
      </c>
      <c r="O80" s="4">
        <f t="shared" si="47"/>
        <v>1</v>
      </c>
      <c r="AA80" s="12">
        <f t="shared" si="48"/>
        <v>0.80001354178048367</v>
      </c>
      <c r="AB80" s="12">
        <f t="shared" si="49"/>
        <v>0.79997752232546759</v>
      </c>
      <c r="AC80" s="12">
        <f t="shared" si="50"/>
        <v>0</v>
      </c>
      <c r="AD80" s="12">
        <f t="shared" si="51"/>
        <v>0.79981990272491987</v>
      </c>
      <c r="AE80" s="12">
        <f t="shared" si="52"/>
        <v>0.79983073614930689</v>
      </c>
      <c r="AF80" s="12">
        <f t="shared" si="53"/>
        <v>0</v>
      </c>
      <c r="AR80">
        <f t="shared" si="54"/>
        <v>0.99995497263178978</v>
      </c>
      <c r="AS80">
        <f t="shared" si="55"/>
        <v>0.99995497263178978</v>
      </c>
      <c r="AT80">
        <f t="shared" si="56"/>
        <v>1</v>
      </c>
      <c r="AU80">
        <f t="shared" si="57"/>
        <v>0.80001354482992382</v>
      </c>
      <c r="AV80">
        <f t="shared" si="58"/>
        <v>0.80001354482992382</v>
      </c>
      <c r="AW80">
        <f t="shared" si="59"/>
        <v>1</v>
      </c>
      <c r="AX80">
        <f t="shared" si="60"/>
        <v>0.79981989052715896</v>
      </c>
      <c r="AY80">
        <f t="shared" si="61"/>
        <v>0.79981989052715896</v>
      </c>
      <c r="AZ80">
        <f t="shared" si="62"/>
        <v>1</v>
      </c>
      <c r="BA80">
        <f t="shared" si="63"/>
        <v>5.4179319695816082E-5</v>
      </c>
      <c r="BB80">
        <f t="shared" si="64"/>
        <v>5.4179319695816082E-5</v>
      </c>
      <c r="BC80">
        <f t="shared" si="65"/>
        <v>1</v>
      </c>
      <c r="BO80">
        <f t="shared" si="66"/>
        <v>2.2513684105118781E-4</v>
      </c>
      <c r="BP80">
        <f t="shared" si="67"/>
        <v>2.2513684105118781E-4</v>
      </c>
      <c r="BQ80">
        <f t="shared" si="68"/>
        <v>1</v>
      </c>
      <c r="BR80">
        <f t="shared" si="69"/>
        <v>0.20000000000000007</v>
      </c>
      <c r="BS80">
        <f t="shared" si="70"/>
        <v>0.20000000000000007</v>
      </c>
      <c r="BT80">
        <f t="shared" si="71"/>
        <v>1</v>
      </c>
      <c r="BU80">
        <f t="shared" si="72"/>
        <v>0.20018010947284104</v>
      </c>
      <c r="BV80">
        <f t="shared" si="73"/>
        <v>0.20018010947284101</v>
      </c>
      <c r="BW80">
        <f t="shared" si="74"/>
        <v>1</v>
      </c>
      <c r="BX80">
        <f t="shared" si="75"/>
        <v>4.5027368210215357E-5</v>
      </c>
      <c r="BY80">
        <f t="shared" si="76"/>
        <v>4.5027368210237577E-5</v>
      </c>
      <c r="BZ80">
        <f t="shared" si="77"/>
        <v>1</v>
      </c>
    </row>
    <row r="81" spans="1:78" x14ac:dyDescent="0.35">
      <c r="A81" s="15">
        <v>7.8</v>
      </c>
      <c r="F81" s="4">
        <f t="shared" si="39"/>
        <v>0.81428571428571428</v>
      </c>
      <c r="G81" s="4">
        <f t="shared" si="40"/>
        <v>0.99987554486097419</v>
      </c>
      <c r="H81" s="4">
        <f t="shared" si="41"/>
        <v>1.0102919390777289E-4</v>
      </c>
      <c r="J81" s="12">
        <f t="shared" si="42"/>
        <v>0.81428571428571428</v>
      </c>
      <c r="K81" s="12">
        <f t="shared" si="43"/>
        <v>0.81428571428571428</v>
      </c>
      <c r="L81" s="12">
        <f t="shared" si="44"/>
        <v>1</v>
      </c>
      <c r="M81" s="4">
        <f t="shared" si="45"/>
        <v>0.81428571428571428</v>
      </c>
      <c r="N81" s="4">
        <f t="shared" si="46"/>
        <v>0.81428571428571428</v>
      </c>
      <c r="O81" s="4">
        <f t="shared" si="47"/>
        <v>1</v>
      </c>
      <c r="AA81" s="12">
        <f t="shared" si="48"/>
        <v>0.81430447451519949</v>
      </c>
      <c r="AB81" s="12">
        <f t="shared" si="49"/>
        <v>0.81428565575173451</v>
      </c>
      <c r="AC81" s="12">
        <f t="shared" si="50"/>
        <v>0</v>
      </c>
      <c r="AD81" s="12">
        <f t="shared" si="51"/>
        <v>0.81418438248244096</v>
      </c>
      <c r="AE81" s="12">
        <f t="shared" si="52"/>
        <v>0.81419965866930744</v>
      </c>
      <c r="AF81" s="12">
        <f t="shared" si="53"/>
        <v>0</v>
      </c>
      <c r="AR81">
        <f t="shared" si="54"/>
        <v>0.99997688690275233</v>
      </c>
      <c r="AS81">
        <f t="shared" si="55"/>
        <v>0.99997688690275233</v>
      </c>
      <c r="AT81">
        <f t="shared" si="56"/>
        <v>1</v>
      </c>
      <c r="AU81">
        <f t="shared" si="57"/>
        <v>0.81430447685029717</v>
      </c>
      <c r="AV81">
        <f t="shared" si="58"/>
        <v>0.81430447685029717</v>
      </c>
      <c r="AW81">
        <f t="shared" si="59"/>
        <v>1</v>
      </c>
      <c r="AX81">
        <f t="shared" si="60"/>
        <v>0.81418437224393614</v>
      </c>
      <c r="AY81">
        <f t="shared" si="61"/>
        <v>0.81418437224393614</v>
      </c>
      <c r="AZ81">
        <f t="shared" si="62"/>
        <v>1</v>
      </c>
      <c r="BA81">
        <f t="shared" si="63"/>
        <v>8.2266629324900787E-5</v>
      </c>
      <c r="BB81">
        <f t="shared" si="64"/>
        <v>8.2266629324900787E-5</v>
      </c>
      <c r="BC81">
        <f t="shared" si="65"/>
        <v>1</v>
      </c>
      <c r="BO81">
        <f t="shared" si="66"/>
        <v>1.2445513902581418E-4</v>
      </c>
      <c r="BP81">
        <f t="shared" si="67"/>
        <v>1.2445513902581418E-4</v>
      </c>
      <c r="BQ81">
        <f t="shared" si="68"/>
        <v>1</v>
      </c>
      <c r="BR81">
        <f t="shared" si="69"/>
        <v>0.18571428571428572</v>
      </c>
      <c r="BS81">
        <f t="shared" si="70"/>
        <v>0.18571428571428572</v>
      </c>
      <c r="BT81">
        <f t="shared" si="71"/>
        <v>1</v>
      </c>
      <c r="BU81">
        <f t="shared" si="72"/>
        <v>0.18581562775606386</v>
      </c>
      <c r="BV81">
        <f t="shared" si="73"/>
        <v>0.18581562775606389</v>
      </c>
      <c r="BW81">
        <f t="shared" si="74"/>
        <v>1</v>
      </c>
      <c r="BX81">
        <f t="shared" si="75"/>
        <v>2.3113097247673409E-5</v>
      </c>
      <c r="BY81">
        <f t="shared" si="76"/>
        <v>2.3113097247651206E-5</v>
      </c>
      <c r="BZ81">
        <f t="shared" si="77"/>
        <v>1</v>
      </c>
    </row>
    <row r="82" spans="1:78" x14ac:dyDescent="0.35">
      <c r="A82" s="15">
        <v>7.9</v>
      </c>
      <c r="F82" s="4">
        <f t="shared" si="39"/>
        <v>0.82857142857142851</v>
      </c>
      <c r="G82" s="4">
        <f t="shared" si="40"/>
        <v>0.99993439430438968</v>
      </c>
      <c r="H82" s="4">
        <f t="shared" si="41"/>
        <v>1.5071035805975741E-4</v>
      </c>
      <c r="J82" s="12">
        <f t="shared" si="42"/>
        <v>0.82857142857142851</v>
      </c>
      <c r="K82" s="12">
        <f t="shared" si="43"/>
        <v>0.82857142857142851</v>
      </c>
      <c r="L82" s="12">
        <f t="shared" si="44"/>
        <v>1</v>
      </c>
      <c r="M82" s="4">
        <f t="shared" si="45"/>
        <v>0.82857142857142851</v>
      </c>
      <c r="N82" s="4">
        <f t="shared" si="46"/>
        <v>0.82857142857142851</v>
      </c>
      <c r="O82" s="4">
        <f t="shared" si="47"/>
        <v>1</v>
      </c>
      <c r="AA82" s="12">
        <f t="shared" si="48"/>
        <v>0.82859726293781732</v>
      </c>
      <c r="AB82" s="12">
        <f t="shared" si="49"/>
        <v>0.82858794565567984</v>
      </c>
      <c r="AC82" s="12">
        <f t="shared" si="50"/>
        <v>0</v>
      </c>
      <c r="AD82" s="12">
        <f t="shared" si="51"/>
        <v>0.82851707775895944</v>
      </c>
      <c r="AE82" s="12">
        <f t="shared" si="52"/>
        <v>0.82853848337682445</v>
      </c>
      <c r="AF82" s="12">
        <f t="shared" si="53"/>
        <v>0</v>
      </c>
      <c r="AR82">
        <f t="shared" si="54"/>
        <v>0.99998875330932391</v>
      </c>
      <c r="AS82">
        <f t="shared" si="55"/>
        <v>0.99998875330932391</v>
      </c>
      <c r="AT82">
        <f t="shared" si="56"/>
        <v>1</v>
      </c>
      <c r="AU82">
        <f t="shared" si="57"/>
        <v>0.82859726463281025</v>
      </c>
      <c r="AV82">
        <f t="shared" si="58"/>
        <v>0.82859726463281025</v>
      </c>
      <c r="AW82">
        <f t="shared" si="59"/>
        <v>1</v>
      </c>
      <c r="AX82">
        <f t="shared" si="60"/>
        <v>0.82851706956649429</v>
      </c>
      <c r="AY82">
        <f t="shared" si="61"/>
        <v>0.82851706956649429</v>
      </c>
      <c r="AZ82">
        <f t="shared" si="62"/>
        <v>1</v>
      </c>
      <c r="BA82">
        <f t="shared" si="63"/>
        <v>1.2487429667808471E-4</v>
      </c>
      <c r="BB82">
        <f t="shared" si="64"/>
        <v>1.2487429667808471E-4</v>
      </c>
      <c r="BC82">
        <f t="shared" si="65"/>
        <v>1</v>
      </c>
      <c r="BO82">
        <f t="shared" si="66"/>
        <v>6.5605695610315706E-5</v>
      </c>
      <c r="BP82">
        <f t="shared" si="67"/>
        <v>6.5605695610315706E-5</v>
      </c>
      <c r="BQ82">
        <f t="shared" si="68"/>
        <v>1</v>
      </c>
      <c r="BR82">
        <f t="shared" si="69"/>
        <v>0.17142857142857149</v>
      </c>
      <c r="BS82">
        <f t="shared" si="70"/>
        <v>0.17142857142857149</v>
      </c>
      <c r="BT82">
        <f t="shared" si="71"/>
        <v>1</v>
      </c>
      <c r="BU82">
        <f t="shared" si="72"/>
        <v>0.17148293043350571</v>
      </c>
      <c r="BV82">
        <f t="shared" si="73"/>
        <v>0.17148293043350574</v>
      </c>
      <c r="BW82">
        <f t="shared" si="74"/>
        <v>1</v>
      </c>
      <c r="BX82">
        <f t="shared" si="75"/>
        <v>1.1246690676092186E-5</v>
      </c>
      <c r="BY82">
        <f t="shared" si="76"/>
        <v>1.1246690676054125E-5</v>
      </c>
      <c r="BZ82">
        <f t="shared" si="77"/>
        <v>1</v>
      </c>
    </row>
    <row r="83" spans="1:78" x14ac:dyDescent="0.35">
      <c r="A83" s="15">
        <v>8</v>
      </c>
      <c r="F83" s="4">
        <f t="shared" si="39"/>
        <v>0.84285714285714286</v>
      </c>
      <c r="G83" s="4">
        <f t="shared" si="40"/>
        <v>0.99996729250032712</v>
      </c>
      <c r="H83" s="4">
        <f t="shared" si="41"/>
        <v>2.2481677023329571E-4</v>
      </c>
      <c r="J83" s="12">
        <f t="shared" si="42"/>
        <v>0.84285714285714286</v>
      </c>
      <c r="K83" s="12">
        <f t="shared" si="43"/>
        <v>0.84285714285714286</v>
      </c>
      <c r="L83" s="12">
        <f t="shared" si="44"/>
        <v>1</v>
      </c>
      <c r="M83" s="4">
        <f t="shared" si="45"/>
        <v>0.84285714285714286</v>
      </c>
      <c r="N83" s="4">
        <f t="shared" si="46"/>
        <v>0.84285714285714286</v>
      </c>
      <c r="O83" s="4">
        <f t="shared" si="47"/>
        <v>1</v>
      </c>
      <c r="AA83" s="12">
        <f t="shared" si="48"/>
        <v>0.8428924700512489</v>
      </c>
      <c r="AB83" s="12">
        <f t="shared" si="49"/>
        <v>0.8428881389502153</v>
      </c>
      <c r="AC83" s="12">
        <f t="shared" si="50"/>
        <v>0</v>
      </c>
      <c r="AD83" s="12">
        <f t="shared" si="51"/>
        <v>0.84282958130511099</v>
      </c>
      <c r="AE83" s="12">
        <f t="shared" si="52"/>
        <v>0.84285935708300042</v>
      </c>
      <c r="AF83" s="12">
        <f t="shared" si="53"/>
        <v>0</v>
      </c>
      <c r="AR83">
        <f t="shared" si="54"/>
        <v>0.99999486025005124</v>
      </c>
      <c r="AS83">
        <f t="shared" si="55"/>
        <v>0.99999486025005124</v>
      </c>
      <c r="AT83">
        <f t="shared" si="56"/>
        <v>1</v>
      </c>
      <c r="AU83">
        <f t="shared" si="57"/>
        <v>0.84289247120675104</v>
      </c>
      <c r="AV83">
        <f t="shared" si="58"/>
        <v>0.84289247120675104</v>
      </c>
      <c r="AW83">
        <f t="shared" si="59"/>
        <v>1</v>
      </c>
      <c r="AX83">
        <f t="shared" si="60"/>
        <v>0.84282957510741863</v>
      </c>
      <c r="AY83">
        <f t="shared" si="61"/>
        <v>0.84282957510741863</v>
      </c>
      <c r="AZ83">
        <f t="shared" si="62"/>
        <v>1</v>
      </c>
      <c r="BA83">
        <f t="shared" si="63"/>
        <v>1.8948842062520638E-4</v>
      </c>
      <c r="BB83">
        <f t="shared" si="64"/>
        <v>1.8948842062520638E-4</v>
      </c>
      <c r="BC83">
        <f t="shared" si="65"/>
        <v>1</v>
      </c>
      <c r="BO83">
        <f t="shared" si="66"/>
        <v>3.2707499672879337E-5</v>
      </c>
      <c r="BP83">
        <f t="shared" si="67"/>
        <v>3.2707499672879337E-5</v>
      </c>
      <c r="BQ83">
        <f t="shared" si="68"/>
        <v>1</v>
      </c>
      <c r="BR83">
        <f t="shared" si="69"/>
        <v>0.15714285714285714</v>
      </c>
      <c r="BS83">
        <f t="shared" si="70"/>
        <v>0.15714285714285714</v>
      </c>
      <c r="BT83">
        <f t="shared" si="71"/>
        <v>1</v>
      </c>
      <c r="BU83">
        <f t="shared" si="72"/>
        <v>0.15717042489258137</v>
      </c>
      <c r="BV83">
        <f t="shared" si="73"/>
        <v>0.15717042489258143</v>
      </c>
      <c r="BW83">
        <f t="shared" si="74"/>
        <v>1</v>
      </c>
      <c r="BX83">
        <f t="shared" si="75"/>
        <v>5.1397499487570997E-6</v>
      </c>
      <c r="BY83">
        <f t="shared" si="76"/>
        <v>5.139749948595324E-6</v>
      </c>
      <c r="BZ83">
        <f t="shared" si="77"/>
        <v>1</v>
      </c>
    </row>
    <row r="84" spans="1:78" x14ac:dyDescent="0.35">
      <c r="A84" s="15">
        <v>8.1</v>
      </c>
      <c r="F84" s="4">
        <f t="shared" si="39"/>
        <v>0.8571428571428571</v>
      </c>
      <c r="G84" s="4">
        <f t="shared" si="40"/>
        <v>0.99998474144376459</v>
      </c>
      <c r="H84" s="4">
        <f t="shared" si="41"/>
        <v>3.3535013046647811E-4</v>
      </c>
      <c r="J84" s="12">
        <f t="shared" si="42"/>
        <v>0.8571428571428571</v>
      </c>
      <c r="K84" s="12">
        <f t="shared" si="43"/>
        <v>0.8571428571428571</v>
      </c>
      <c r="L84" s="12">
        <f t="shared" si="44"/>
        <v>1</v>
      </c>
      <c r="M84" s="4">
        <f t="shared" si="45"/>
        <v>0.8571428571428571</v>
      </c>
      <c r="N84" s="4">
        <f t="shared" si="46"/>
        <v>0.8571428571428571</v>
      </c>
      <c r="O84" s="4">
        <f t="shared" si="47"/>
        <v>1</v>
      </c>
      <c r="AA84" s="12">
        <f t="shared" si="48"/>
        <v>0.85719076357335822</v>
      </c>
      <c r="AB84" s="12">
        <f t="shared" si="49"/>
        <v>0.85718889580528357</v>
      </c>
      <c r="AC84" s="12">
        <f t="shared" si="50"/>
        <v>0</v>
      </c>
      <c r="AD84" s="12">
        <f t="shared" si="51"/>
        <v>0.85712978276633423</v>
      </c>
      <c r="AE84" s="12">
        <f t="shared" si="52"/>
        <v>0.8571708454210496</v>
      </c>
      <c r="AF84" s="12">
        <f t="shared" si="53"/>
        <v>0</v>
      </c>
      <c r="AR84">
        <f t="shared" si="54"/>
        <v>0.99999782020625216</v>
      </c>
      <c r="AS84">
        <f t="shared" si="55"/>
        <v>0.99999782020625216</v>
      </c>
      <c r="AT84">
        <f t="shared" si="56"/>
        <v>1</v>
      </c>
      <c r="AU84">
        <f t="shared" si="57"/>
        <v>0.85719076430435226</v>
      </c>
      <c r="AV84">
        <f t="shared" si="58"/>
        <v>0.85719076430435226</v>
      </c>
      <c r="AW84">
        <f t="shared" si="59"/>
        <v>1</v>
      </c>
      <c r="AX84">
        <f t="shared" si="60"/>
        <v>0.85712977838036963</v>
      </c>
      <c r="AY84">
        <f t="shared" si="61"/>
        <v>0.85712977838036963</v>
      </c>
      <c r="AZ84">
        <f t="shared" si="62"/>
        <v>1</v>
      </c>
      <c r="BA84">
        <f t="shared" si="63"/>
        <v>2.8744296897126694E-4</v>
      </c>
      <c r="BB84">
        <f t="shared" si="64"/>
        <v>2.8744296897126694E-4</v>
      </c>
      <c r="BC84">
        <f t="shared" si="65"/>
        <v>1</v>
      </c>
      <c r="BO84">
        <f t="shared" si="66"/>
        <v>1.525855623540906E-5</v>
      </c>
      <c r="BP84">
        <f t="shared" si="67"/>
        <v>1.525855623540906E-5</v>
      </c>
      <c r="BQ84">
        <f t="shared" si="68"/>
        <v>1</v>
      </c>
      <c r="BR84">
        <f t="shared" si="69"/>
        <v>0.1428571428571429</v>
      </c>
      <c r="BS84">
        <f t="shared" si="70"/>
        <v>0.1428571428571429</v>
      </c>
      <c r="BT84">
        <f t="shared" si="71"/>
        <v>1</v>
      </c>
      <c r="BU84">
        <f t="shared" si="72"/>
        <v>0.14287022161963037</v>
      </c>
      <c r="BV84">
        <f t="shared" si="73"/>
        <v>0.14287022161963039</v>
      </c>
      <c r="BW84">
        <f t="shared" si="74"/>
        <v>1</v>
      </c>
      <c r="BX84">
        <f t="shared" si="75"/>
        <v>2.1797937478362783E-6</v>
      </c>
      <c r="BY84">
        <f t="shared" si="76"/>
        <v>2.1797937479155805E-6</v>
      </c>
      <c r="BZ84">
        <f t="shared" si="77"/>
        <v>1</v>
      </c>
    </row>
    <row r="85" spans="1:78" x14ac:dyDescent="0.35">
      <c r="A85" s="15">
        <v>8.1999999999999993</v>
      </c>
      <c r="F85" s="4">
        <f t="shared" si="39"/>
        <v>0.87142857142857133</v>
      </c>
      <c r="G85" s="4">
        <f t="shared" si="40"/>
        <v>0.99999343163478804</v>
      </c>
      <c r="H85" s="4">
        <f t="shared" si="41"/>
        <v>5.0020110707956345E-4</v>
      </c>
      <c r="J85" s="12">
        <f t="shared" si="42"/>
        <v>0.87142857142857133</v>
      </c>
      <c r="K85" s="12">
        <f t="shared" si="43"/>
        <v>0.87142857142857133</v>
      </c>
      <c r="L85" s="12">
        <f t="shared" si="44"/>
        <v>1</v>
      </c>
      <c r="M85" s="4">
        <f t="shared" si="45"/>
        <v>0.87142857142857133</v>
      </c>
      <c r="N85" s="4">
        <f t="shared" si="46"/>
        <v>0.87142857142857133</v>
      </c>
      <c r="O85" s="4">
        <f t="shared" si="47"/>
        <v>1</v>
      </c>
      <c r="AA85" s="12">
        <f t="shared" si="48"/>
        <v>0.8714928825770597</v>
      </c>
      <c r="AB85" s="12">
        <f t="shared" si="49"/>
        <v>0.87149214702016986</v>
      </c>
      <c r="AC85" s="12">
        <f t="shared" si="50"/>
        <v>0</v>
      </c>
      <c r="AD85" s="12">
        <f t="shared" si="51"/>
        <v>0.87142285043053969</v>
      </c>
      <c r="AE85" s="12">
        <f t="shared" si="52"/>
        <v>0.8714788930027938</v>
      </c>
      <c r="AF85" s="12">
        <f t="shared" si="53"/>
        <v>0</v>
      </c>
      <c r="AR85">
        <f t="shared" si="54"/>
        <v>0.99999915549590124</v>
      </c>
      <c r="AS85">
        <f t="shared" si="55"/>
        <v>0.99999915549590124</v>
      </c>
      <c r="AT85">
        <f t="shared" si="56"/>
        <v>1</v>
      </c>
      <c r="AU85">
        <f t="shared" si="57"/>
        <v>0.87149288299948158</v>
      </c>
      <c r="AV85">
        <f t="shared" si="58"/>
        <v>0.87149288299948158</v>
      </c>
      <c r="AW85">
        <f t="shared" si="59"/>
        <v>1</v>
      </c>
      <c r="AX85">
        <f t="shared" si="60"/>
        <v>0.87142284756745803</v>
      </c>
      <c r="AY85">
        <f t="shared" si="61"/>
        <v>0.87142284756745803</v>
      </c>
      <c r="AZ85">
        <f t="shared" si="62"/>
        <v>1</v>
      </c>
      <c r="BA85">
        <f t="shared" si="63"/>
        <v>4.3588953616933383E-4</v>
      </c>
      <c r="BB85">
        <f t="shared" si="64"/>
        <v>4.3588953616933383E-4</v>
      </c>
      <c r="BC85">
        <f t="shared" si="65"/>
        <v>1</v>
      </c>
      <c r="BO85">
        <f t="shared" si="66"/>
        <v>6.5683652119563618E-6</v>
      </c>
      <c r="BP85">
        <f t="shared" si="67"/>
        <v>6.5683652119563618E-6</v>
      </c>
      <c r="BQ85">
        <f t="shared" si="68"/>
        <v>1</v>
      </c>
      <c r="BR85">
        <f t="shared" si="69"/>
        <v>0.12857142857142867</v>
      </c>
      <c r="BS85">
        <f t="shared" si="70"/>
        <v>0.12857142857142867</v>
      </c>
      <c r="BT85">
        <f t="shared" si="71"/>
        <v>1</v>
      </c>
      <c r="BU85">
        <f t="shared" si="72"/>
        <v>0.12857715243254197</v>
      </c>
      <c r="BV85">
        <f t="shared" si="73"/>
        <v>0.12857715243254195</v>
      </c>
      <c r="BW85">
        <f t="shared" si="74"/>
        <v>1</v>
      </c>
      <c r="BX85">
        <f t="shared" si="75"/>
        <v>8.4450409876257737E-7</v>
      </c>
      <c r="BY85">
        <f t="shared" si="76"/>
        <v>8.4450409868010431E-7</v>
      </c>
      <c r="BZ85">
        <f t="shared" si="77"/>
        <v>1</v>
      </c>
    </row>
    <row r="86" spans="1:78" x14ac:dyDescent="0.35">
      <c r="A86" s="15">
        <v>8.3000000000000007</v>
      </c>
      <c r="F86" s="4">
        <f t="shared" si="39"/>
        <v>0.88571428571428557</v>
      </c>
      <c r="G86" s="4">
        <f t="shared" si="40"/>
        <v>0.99999744000655355</v>
      </c>
      <c r="H86" s="4">
        <f t="shared" si="41"/>
        <v>7.4602883383669493E-4</v>
      </c>
      <c r="J86" s="12">
        <f t="shared" si="42"/>
        <v>0.88571428571428557</v>
      </c>
      <c r="K86" s="12">
        <f t="shared" si="43"/>
        <v>0.88571428571428557</v>
      </c>
      <c r="L86" s="12">
        <f t="shared" si="44"/>
        <v>1</v>
      </c>
      <c r="M86" s="4">
        <f t="shared" si="45"/>
        <v>0.88571428571428557</v>
      </c>
      <c r="N86" s="4">
        <f t="shared" si="46"/>
        <v>0.88571428571428557</v>
      </c>
      <c r="O86" s="4">
        <f t="shared" si="47"/>
        <v>1</v>
      </c>
      <c r="AA86" s="12">
        <f t="shared" si="48"/>
        <v>0.88579954593417209</v>
      </c>
      <c r="AB86" s="12">
        <f t="shared" si="49"/>
        <v>0.88579928699346311</v>
      </c>
      <c r="AC86" s="12">
        <f t="shared" si="50"/>
        <v>0</v>
      </c>
      <c r="AD86" s="12">
        <f t="shared" si="51"/>
        <v>0.88571201998308147</v>
      </c>
      <c r="AE86" s="12">
        <f t="shared" si="52"/>
        <v>0.88578753617783823</v>
      </c>
      <c r="AF86" s="12">
        <f t="shared" si="53"/>
        <v>0</v>
      </c>
      <c r="AR86">
        <f t="shared" si="54"/>
        <v>0.99999970742932043</v>
      </c>
      <c r="AS86">
        <f t="shared" si="55"/>
        <v>0.99999970742932043</v>
      </c>
      <c r="AT86">
        <f t="shared" si="56"/>
        <v>1</v>
      </c>
      <c r="AU86">
        <f t="shared" si="57"/>
        <v>0.88579954615243828</v>
      </c>
      <c r="AV86">
        <f t="shared" si="58"/>
        <v>0.88579954615243828</v>
      </c>
      <c r="AW86">
        <f t="shared" si="59"/>
        <v>1</v>
      </c>
      <c r="AX86">
        <f t="shared" si="60"/>
        <v>0.88571201829151869</v>
      </c>
      <c r="AY86">
        <f t="shared" si="61"/>
        <v>0.88571201829151869</v>
      </c>
      <c r="AZ86">
        <f t="shared" si="62"/>
        <v>1</v>
      </c>
      <c r="BA86">
        <f t="shared" si="63"/>
        <v>6.6076839568392969E-4</v>
      </c>
      <c r="BB86">
        <f t="shared" si="64"/>
        <v>6.6076839568392969E-4</v>
      </c>
      <c r="BC86">
        <f t="shared" si="65"/>
        <v>1</v>
      </c>
      <c r="BO86">
        <f t="shared" si="66"/>
        <v>2.5599934464493046E-6</v>
      </c>
      <c r="BP86">
        <f t="shared" si="67"/>
        <v>2.5599934464493046E-6</v>
      </c>
      <c r="BQ86">
        <f t="shared" si="68"/>
        <v>1</v>
      </c>
      <c r="BR86">
        <f t="shared" si="69"/>
        <v>0.11428571428571443</v>
      </c>
      <c r="BS86">
        <f t="shared" si="70"/>
        <v>0.11428571428571443</v>
      </c>
      <c r="BT86">
        <f t="shared" si="71"/>
        <v>1</v>
      </c>
      <c r="BU86">
        <f t="shared" si="72"/>
        <v>0.11428798170848131</v>
      </c>
      <c r="BV86">
        <f t="shared" si="73"/>
        <v>0.11428798170848128</v>
      </c>
      <c r="BW86">
        <f t="shared" si="74"/>
        <v>1</v>
      </c>
      <c r="BX86">
        <f t="shared" si="75"/>
        <v>2.9257067957200178E-7</v>
      </c>
      <c r="BY86">
        <f t="shared" si="76"/>
        <v>2.9257067959420664E-7</v>
      </c>
      <c r="BZ86">
        <f t="shared" si="77"/>
        <v>1</v>
      </c>
    </row>
    <row r="87" spans="1:78" x14ac:dyDescent="0.35">
      <c r="A87" s="15">
        <v>8.4</v>
      </c>
      <c r="F87" s="4">
        <f t="shared" si="39"/>
        <v>0.90000000000000013</v>
      </c>
      <c r="G87" s="4">
        <f t="shared" si="40"/>
        <v>0.99999912036194927</v>
      </c>
      <c r="H87" s="4">
        <f t="shared" si="41"/>
        <v>1.1125360328603246E-3</v>
      </c>
      <c r="J87" s="12">
        <f t="shared" si="42"/>
        <v>0.90000000000000013</v>
      </c>
      <c r="K87" s="12">
        <f t="shared" si="43"/>
        <v>0.90000000000000013</v>
      </c>
      <c r="L87" s="12">
        <f t="shared" si="44"/>
        <v>1</v>
      </c>
      <c r="M87" s="4">
        <f t="shared" si="45"/>
        <v>0.90000000000000013</v>
      </c>
      <c r="N87" s="4">
        <f t="shared" si="46"/>
        <v>0.90000000000000013</v>
      </c>
      <c r="O87" s="4">
        <f t="shared" si="47"/>
        <v>1</v>
      </c>
      <c r="AA87" s="12">
        <f t="shared" si="48"/>
        <v>0.9001112535054232</v>
      </c>
      <c r="AB87" s="12">
        <f t="shared" si="49"/>
        <v>0.90011117442607547</v>
      </c>
      <c r="AC87" s="12">
        <f t="shared" si="50"/>
        <v>1</v>
      </c>
      <c r="AD87" s="12">
        <f t="shared" si="51"/>
        <v>0.89999920920652077</v>
      </c>
      <c r="AE87" s="12">
        <f t="shared" si="52"/>
        <v>0.90009933736140135</v>
      </c>
      <c r="AF87" s="12">
        <f t="shared" si="53"/>
        <v>0</v>
      </c>
      <c r="AR87">
        <f t="shared" si="54"/>
        <v>0.99999991203619509</v>
      </c>
      <c r="AS87">
        <f t="shared" si="55"/>
        <v>0.99999991203619509</v>
      </c>
      <c r="AT87">
        <f t="shared" si="56"/>
        <v>1</v>
      </c>
      <c r="AU87">
        <f t="shared" si="57"/>
        <v>0.90011125360328614</v>
      </c>
      <c r="AV87">
        <f t="shared" si="58"/>
        <v>0.90011125360328614</v>
      </c>
      <c r="AW87">
        <f t="shared" si="59"/>
        <v>1</v>
      </c>
      <c r="AX87">
        <f t="shared" si="60"/>
        <v>0.89999920832575442</v>
      </c>
      <c r="AY87">
        <f t="shared" si="61"/>
        <v>0.89999920832575442</v>
      </c>
      <c r="AZ87">
        <f t="shared" si="62"/>
        <v>1</v>
      </c>
      <c r="BA87">
        <f t="shared" si="63"/>
        <v>1.0012824295742922E-3</v>
      </c>
      <c r="BB87">
        <f t="shared" si="64"/>
        <v>1.0012824295742922E-3</v>
      </c>
      <c r="BC87">
        <f t="shared" si="65"/>
        <v>1</v>
      </c>
      <c r="BO87">
        <f t="shared" si="66"/>
        <v>8.796380507325452E-7</v>
      </c>
      <c r="BP87">
        <f t="shared" si="67"/>
        <v>8.796380507325452E-7</v>
      </c>
      <c r="BQ87">
        <f t="shared" si="68"/>
        <v>1</v>
      </c>
      <c r="BR87">
        <f t="shared" si="69"/>
        <v>9.9999999999999867E-2</v>
      </c>
      <c r="BS87">
        <f t="shared" si="70"/>
        <v>9.9999999999999867E-2</v>
      </c>
      <c r="BT87">
        <f t="shared" si="71"/>
        <v>1</v>
      </c>
      <c r="BU87">
        <f t="shared" si="72"/>
        <v>0.10000079167424558</v>
      </c>
      <c r="BV87">
        <f t="shared" si="73"/>
        <v>0.10000079167424553</v>
      </c>
      <c r="BW87">
        <f t="shared" si="74"/>
        <v>1</v>
      </c>
      <c r="BX87">
        <f t="shared" si="75"/>
        <v>8.7963804906721066E-8</v>
      </c>
      <c r="BY87">
        <f t="shared" si="76"/>
        <v>8.79638050732544E-8</v>
      </c>
      <c r="BZ87">
        <f t="shared" si="77"/>
        <v>1</v>
      </c>
    </row>
    <row r="88" spans="1:78" x14ac:dyDescent="0.35">
      <c r="A88" s="15">
        <v>8.5</v>
      </c>
      <c r="F88" s="4">
        <f t="shared" si="39"/>
        <v>0.91428571428571437</v>
      </c>
      <c r="G88" s="4">
        <f t="shared" si="40"/>
        <v>0.99999974371100331</v>
      </c>
      <c r="H88" s="4">
        <f t="shared" si="41"/>
        <v>1.6588010801744243E-3</v>
      </c>
      <c r="J88" s="12">
        <f t="shared" si="42"/>
        <v>0.91428571428571437</v>
      </c>
      <c r="K88" s="12">
        <f t="shared" si="43"/>
        <v>0.91428571428571437</v>
      </c>
      <c r="L88" s="12">
        <f t="shared" si="44"/>
        <v>1</v>
      </c>
      <c r="M88" s="4">
        <f t="shared" si="45"/>
        <v>0.91428571428571437</v>
      </c>
      <c r="N88" s="4">
        <f t="shared" si="46"/>
        <v>0.91428571428571437</v>
      </c>
      <c r="O88" s="4">
        <f t="shared" si="47"/>
        <v>1</v>
      </c>
      <c r="AA88" s="12">
        <f t="shared" si="48"/>
        <v>0.91442789719900375</v>
      </c>
      <c r="AB88" s="12">
        <f t="shared" si="49"/>
        <v>0.91442787714763152</v>
      </c>
      <c r="AC88" s="12">
        <f t="shared" si="50"/>
        <v>1</v>
      </c>
      <c r="AD88" s="12">
        <f t="shared" si="51"/>
        <v>0.91428548035303847</v>
      </c>
      <c r="AE88" s="12">
        <f t="shared" si="52"/>
        <v>0.91441547615947449</v>
      </c>
      <c r="AF88" s="12">
        <f t="shared" si="53"/>
        <v>0</v>
      </c>
      <c r="AR88">
        <f t="shared" si="54"/>
        <v>0.99999997803237173</v>
      </c>
      <c r="AS88">
        <f t="shared" si="55"/>
        <v>0.99999997803237173</v>
      </c>
      <c r="AT88">
        <f t="shared" si="56"/>
        <v>1</v>
      </c>
      <c r="AU88">
        <f t="shared" si="57"/>
        <v>0.9144278972354436</v>
      </c>
      <c r="AV88">
        <f t="shared" si="58"/>
        <v>0.9144278972354436</v>
      </c>
      <c r="AW88">
        <f t="shared" si="59"/>
        <v>1</v>
      </c>
      <c r="AX88">
        <f t="shared" si="60"/>
        <v>0.91428547996434595</v>
      </c>
      <c r="AY88">
        <f t="shared" si="61"/>
        <v>0.91428547996434595</v>
      </c>
      <c r="AZ88">
        <f t="shared" si="62"/>
        <v>1</v>
      </c>
      <c r="BA88">
        <f t="shared" si="63"/>
        <v>1.516618130445188E-3</v>
      </c>
      <c r="BB88">
        <f t="shared" si="64"/>
        <v>1.516618130445188E-3</v>
      </c>
      <c r="BC88">
        <f t="shared" si="65"/>
        <v>1</v>
      </c>
      <c r="BO88">
        <f t="shared" si="66"/>
        <v>2.5628899669172256E-7</v>
      </c>
      <c r="BP88">
        <f t="shared" si="67"/>
        <v>2.5628899669172256E-7</v>
      </c>
      <c r="BQ88">
        <f t="shared" si="68"/>
        <v>1</v>
      </c>
      <c r="BR88">
        <f t="shared" si="69"/>
        <v>8.5714285714285632E-2</v>
      </c>
      <c r="BS88">
        <f t="shared" si="70"/>
        <v>8.5714285714285632E-2</v>
      </c>
      <c r="BT88">
        <f t="shared" si="71"/>
        <v>1</v>
      </c>
      <c r="BU88">
        <f t="shared" si="72"/>
        <v>8.5714520035654052E-2</v>
      </c>
      <c r="BV88">
        <f t="shared" si="73"/>
        <v>8.5714520035654038E-2</v>
      </c>
      <c r="BW88">
        <f t="shared" si="74"/>
        <v>1</v>
      </c>
      <c r="BX88">
        <f t="shared" si="75"/>
        <v>2.1967628272001605E-8</v>
      </c>
      <c r="BY88">
        <f t="shared" si="76"/>
        <v>2.1967628287861913E-8</v>
      </c>
      <c r="BZ88">
        <f t="shared" si="77"/>
        <v>1</v>
      </c>
    </row>
    <row r="89" spans="1:78" x14ac:dyDescent="0.35">
      <c r="A89" s="15">
        <v>8.6</v>
      </c>
      <c r="F89" s="4">
        <f t="shared" si="39"/>
        <v>0.9285714285714286</v>
      </c>
      <c r="G89" s="4">
        <f t="shared" si="40"/>
        <v>0.99999994039535878</v>
      </c>
      <c r="H89" s="4">
        <f t="shared" si="41"/>
        <v>2.4726231566347743E-3</v>
      </c>
      <c r="J89" s="12">
        <f t="shared" si="42"/>
        <v>0.9285714285714286</v>
      </c>
      <c r="K89" s="12">
        <f t="shared" si="43"/>
        <v>0.9285714285714286</v>
      </c>
      <c r="L89" s="12">
        <f t="shared" si="44"/>
        <v>1</v>
      </c>
      <c r="M89" s="4">
        <f t="shared" si="45"/>
        <v>0.9285714285714286</v>
      </c>
      <c r="N89" s="4">
        <f t="shared" si="46"/>
        <v>0.9285714285714286</v>
      </c>
      <c r="O89" s="4">
        <f t="shared" si="47"/>
        <v>1</v>
      </c>
      <c r="AA89" s="12">
        <f t="shared" si="48"/>
        <v>0.92874804450066117</v>
      </c>
      <c r="AB89" s="12">
        <f t="shared" si="49"/>
        <v>0.92874804055706717</v>
      </c>
      <c r="AC89" s="12">
        <f t="shared" si="50"/>
        <v>1</v>
      </c>
      <c r="AD89" s="12">
        <f t="shared" si="51"/>
        <v>0.92857137336111439</v>
      </c>
      <c r="AE89" s="12">
        <f t="shared" si="52"/>
        <v>0.92873537386683036</v>
      </c>
      <c r="AF89" s="12">
        <f t="shared" si="53"/>
        <v>0</v>
      </c>
      <c r="AR89">
        <f t="shared" si="54"/>
        <v>0.99999999574252563</v>
      </c>
      <c r="AS89">
        <f t="shared" si="55"/>
        <v>0.99999999574252563</v>
      </c>
      <c r="AT89">
        <f t="shared" si="56"/>
        <v>1</v>
      </c>
      <c r="AU89">
        <f t="shared" si="57"/>
        <v>0.9287480445111882</v>
      </c>
      <c r="AV89">
        <f t="shared" si="58"/>
        <v>0.9287480445111882</v>
      </c>
      <c r="AW89">
        <f t="shared" si="59"/>
        <v>1</v>
      </c>
      <c r="AX89">
        <f t="shared" si="60"/>
        <v>0.92857137322426175</v>
      </c>
      <c r="AY89">
        <f t="shared" si="61"/>
        <v>0.92857137322426175</v>
      </c>
      <c r="AZ89">
        <f t="shared" si="62"/>
        <v>1</v>
      </c>
      <c r="BA89">
        <f t="shared" si="63"/>
        <v>2.2960072168751477E-3</v>
      </c>
      <c r="BB89">
        <f t="shared" si="64"/>
        <v>2.2960072168751477E-3</v>
      </c>
      <c r="BC89">
        <f t="shared" si="65"/>
        <v>1</v>
      </c>
      <c r="BO89">
        <f t="shared" si="66"/>
        <v>5.9604641222676946E-8</v>
      </c>
      <c r="BP89">
        <f t="shared" si="67"/>
        <v>5.9604641222676946E-8</v>
      </c>
      <c r="BQ89">
        <f t="shared" si="68"/>
        <v>1</v>
      </c>
      <c r="BR89">
        <f t="shared" si="69"/>
        <v>7.1428571428571397E-2</v>
      </c>
      <c r="BS89">
        <f t="shared" si="70"/>
        <v>7.1428571428571397E-2</v>
      </c>
      <c r="BT89">
        <f t="shared" si="71"/>
        <v>1</v>
      </c>
      <c r="BU89">
        <f t="shared" si="72"/>
        <v>7.1428626775738246E-2</v>
      </c>
      <c r="BV89">
        <f t="shared" si="73"/>
        <v>7.1428626775738246E-2</v>
      </c>
      <c r="BW89">
        <f t="shared" si="74"/>
        <v>1</v>
      </c>
      <c r="BX89">
        <f t="shared" si="75"/>
        <v>4.2574743730483533E-9</v>
      </c>
      <c r="BY89">
        <f t="shared" si="76"/>
        <v>4.2574743730483516E-9</v>
      </c>
      <c r="BZ89">
        <f t="shared" si="77"/>
        <v>1</v>
      </c>
    </row>
    <row r="90" spans="1:78" x14ac:dyDescent="0.35">
      <c r="A90" s="15">
        <v>8.6999999999999993</v>
      </c>
      <c r="F90" s="4">
        <f t="shared" si="39"/>
        <v>0.94285714285714284</v>
      </c>
      <c r="G90" s="4">
        <f t="shared" si="40"/>
        <v>0.99999999000000017</v>
      </c>
      <c r="H90" s="4">
        <f t="shared" si="41"/>
        <v>3.6842398994359829E-3</v>
      </c>
      <c r="J90" s="12">
        <f t="shared" si="42"/>
        <v>0.94285714285714284</v>
      </c>
      <c r="K90" s="12">
        <f t="shared" si="43"/>
        <v>0.94285714285714284</v>
      </c>
      <c r="L90" s="12">
        <f t="shared" si="44"/>
        <v>1</v>
      </c>
      <c r="M90" s="4">
        <f t="shared" si="45"/>
        <v>0.94285714285714284</v>
      </c>
      <c r="N90" s="4">
        <f t="shared" si="46"/>
        <v>0.94285714285714284</v>
      </c>
      <c r="O90" s="4">
        <f t="shared" si="47"/>
        <v>1</v>
      </c>
      <c r="AA90" s="12">
        <f t="shared" si="48"/>
        <v>0.943067670849291</v>
      </c>
      <c r="AB90" s="12">
        <f t="shared" si="49"/>
        <v>0.94306767031250061</v>
      </c>
      <c r="AC90" s="12">
        <f t="shared" si="50"/>
        <v>1</v>
      </c>
      <c r="AD90" s="12">
        <f t="shared" si="51"/>
        <v>0.94285713346330868</v>
      </c>
      <c r="AE90" s="12">
        <f t="shared" si="52"/>
        <v>0.943055631284477</v>
      </c>
      <c r="AF90" s="12">
        <f t="shared" si="53"/>
        <v>0</v>
      </c>
      <c r="AR90">
        <f t="shared" si="54"/>
        <v>0.99999999942857154</v>
      </c>
      <c r="AS90">
        <f t="shared" si="55"/>
        <v>0.99999999942857154</v>
      </c>
      <c r="AT90">
        <f t="shared" si="56"/>
        <v>1</v>
      </c>
      <c r="AU90">
        <f t="shared" si="57"/>
        <v>0.94306767085139631</v>
      </c>
      <c r="AV90">
        <f t="shared" si="58"/>
        <v>0.94306767085139631</v>
      </c>
      <c r="AW90">
        <f t="shared" si="59"/>
        <v>1</v>
      </c>
      <c r="AX90">
        <f t="shared" si="60"/>
        <v>0.94285713342857158</v>
      </c>
      <c r="AY90">
        <f t="shared" si="61"/>
        <v>0.94285713342857158</v>
      </c>
      <c r="AZ90">
        <f t="shared" si="62"/>
        <v>1</v>
      </c>
      <c r="BA90">
        <f t="shared" si="63"/>
        <v>3.473711905182498E-3</v>
      </c>
      <c r="BB90">
        <f t="shared" si="64"/>
        <v>3.473711905182498E-3</v>
      </c>
      <c r="BC90">
        <f t="shared" si="65"/>
        <v>1</v>
      </c>
      <c r="BO90">
        <f t="shared" si="66"/>
        <v>9.9999998282029878E-9</v>
      </c>
      <c r="BP90">
        <f t="shared" si="67"/>
        <v>9.9999998282029878E-9</v>
      </c>
      <c r="BQ90">
        <f t="shared" si="68"/>
        <v>1</v>
      </c>
      <c r="BR90">
        <f t="shared" si="69"/>
        <v>5.7142857142857162E-2</v>
      </c>
      <c r="BS90">
        <f t="shared" si="70"/>
        <v>5.7142857142857162E-2</v>
      </c>
      <c r="BT90">
        <f t="shared" si="71"/>
        <v>1</v>
      </c>
      <c r="BU90">
        <f t="shared" si="72"/>
        <v>5.7142866571428419E-2</v>
      </c>
      <c r="BV90">
        <f t="shared" si="73"/>
        <v>5.7142866571428426E-2</v>
      </c>
      <c r="BW90">
        <f t="shared" si="74"/>
        <v>1</v>
      </c>
      <c r="BX90">
        <f t="shared" si="75"/>
        <v>5.714284601054942E-10</v>
      </c>
      <c r="BY90">
        <f t="shared" si="76"/>
        <v>5.7142856161159946E-10</v>
      </c>
      <c r="BZ90">
        <f t="shared" si="77"/>
        <v>1</v>
      </c>
    </row>
    <row r="91" spans="1:78" x14ac:dyDescent="0.35">
      <c r="A91" s="15">
        <v>8.8000000000000007</v>
      </c>
      <c r="F91" s="4">
        <f t="shared" si="39"/>
        <v>0.95714285714285707</v>
      </c>
      <c r="G91" s="4">
        <f t="shared" si="40"/>
        <v>0.99999999899887082</v>
      </c>
      <c r="H91" s="4">
        <f t="shared" si="41"/>
        <v>5.4862988994503897E-3</v>
      </c>
      <c r="J91" s="12">
        <f t="shared" si="42"/>
        <v>0.95714285714285707</v>
      </c>
      <c r="K91" s="12">
        <f t="shared" si="43"/>
        <v>0.95714285714285707</v>
      </c>
      <c r="L91" s="12">
        <f t="shared" si="44"/>
        <v>1</v>
      </c>
      <c r="M91" s="4">
        <f t="shared" si="45"/>
        <v>0.95714285714285707</v>
      </c>
      <c r="N91" s="4">
        <f t="shared" si="46"/>
        <v>0.95714285714285707</v>
      </c>
      <c r="O91" s="4">
        <f t="shared" si="47"/>
        <v>1</v>
      </c>
      <c r="AA91" s="12">
        <f t="shared" si="48"/>
        <v>0.95737798423831244</v>
      </c>
      <c r="AB91" s="12">
        <f t="shared" si="49"/>
        <v>0.957377984197471</v>
      </c>
      <c r="AC91" s="12">
        <f t="shared" si="50"/>
        <v>1</v>
      </c>
      <c r="AD91" s="12">
        <f t="shared" si="51"/>
        <v>0.95714285618989048</v>
      </c>
      <c r="AE91" s="12">
        <f t="shared" si="52"/>
        <v>0.95736790640982639</v>
      </c>
      <c r="AF91" s="12">
        <f t="shared" si="53"/>
        <v>0</v>
      </c>
      <c r="AR91">
        <f t="shared" si="54"/>
        <v>0.99999999995709443</v>
      </c>
      <c r="AS91">
        <f t="shared" si="55"/>
        <v>0.99999999995709443</v>
      </c>
      <c r="AT91">
        <f t="shared" si="56"/>
        <v>1</v>
      </c>
      <c r="AU91">
        <f t="shared" si="57"/>
        <v>0.95737798423854781</v>
      </c>
      <c r="AV91">
        <f t="shared" si="58"/>
        <v>0.95737798423854781</v>
      </c>
      <c r="AW91">
        <f t="shared" si="59"/>
        <v>1</v>
      </c>
      <c r="AX91">
        <f t="shared" si="60"/>
        <v>0.95714285618463346</v>
      </c>
      <c r="AY91">
        <f t="shared" si="61"/>
        <v>0.95714285618463346</v>
      </c>
      <c r="AZ91">
        <f t="shared" si="62"/>
        <v>1</v>
      </c>
      <c r="BA91">
        <f t="shared" si="63"/>
        <v>5.2511718037596584E-3</v>
      </c>
      <c r="BB91">
        <f t="shared" si="64"/>
        <v>5.2511718037596584E-3</v>
      </c>
      <c r="BC91">
        <f t="shared" si="65"/>
        <v>1</v>
      </c>
      <c r="BO91">
        <f t="shared" si="66"/>
        <v>1.0011291795564148E-9</v>
      </c>
      <c r="BP91">
        <f t="shared" si="67"/>
        <v>1.0011291795564148E-9</v>
      </c>
      <c r="BQ91">
        <f t="shared" si="68"/>
        <v>1</v>
      </c>
      <c r="BR91">
        <f t="shared" si="69"/>
        <v>4.2857142857142927E-2</v>
      </c>
      <c r="BS91">
        <f t="shared" si="70"/>
        <v>4.2857142857142927E-2</v>
      </c>
      <c r="BT91">
        <f t="shared" si="71"/>
        <v>1</v>
      </c>
      <c r="BU91">
        <f t="shared" si="72"/>
        <v>4.2857143815366538E-2</v>
      </c>
      <c r="BV91">
        <f t="shared" si="73"/>
        <v>4.2857143815366573E-2</v>
      </c>
      <c r="BW91">
        <f t="shared" si="74"/>
        <v>1</v>
      </c>
      <c r="BX91">
        <f t="shared" si="75"/>
        <v>4.2905567987361337E-11</v>
      </c>
      <c r="BY91">
        <f t="shared" si="76"/>
        <v>4.2905536266703559E-11</v>
      </c>
      <c r="BZ91">
        <f t="shared" si="77"/>
        <v>1</v>
      </c>
    </row>
    <row r="92" spans="1:78" x14ac:dyDescent="0.35">
      <c r="A92" s="15">
        <v>8.9</v>
      </c>
      <c r="F92" s="4">
        <f t="shared" si="39"/>
        <v>0.97142857142857153</v>
      </c>
      <c r="G92" s="4">
        <f t="shared" si="40"/>
        <v>0.99999999996093747</v>
      </c>
      <c r="H92" s="4">
        <f t="shared" si="41"/>
        <v>8.1625711531599175E-3</v>
      </c>
      <c r="J92" s="12">
        <f t="shared" si="42"/>
        <v>0.97142857142857153</v>
      </c>
      <c r="K92" s="12">
        <f t="shared" si="43"/>
        <v>0.97142857142857153</v>
      </c>
      <c r="L92" s="12">
        <f t="shared" si="44"/>
        <v>1</v>
      </c>
      <c r="M92" s="4">
        <f t="shared" si="45"/>
        <v>0.97142857142857153</v>
      </c>
      <c r="N92" s="4">
        <f t="shared" si="46"/>
        <v>0.97142857142857153</v>
      </c>
      <c r="O92" s="4">
        <f t="shared" si="47"/>
        <v>1</v>
      </c>
      <c r="AA92" s="12">
        <f t="shared" si="48"/>
        <v>0.97166178774722411</v>
      </c>
      <c r="AB92" s="12">
        <f t="shared" si="49"/>
        <v>0.97166178774614875</v>
      </c>
      <c r="AC92" s="12">
        <f t="shared" si="50"/>
        <v>1</v>
      </c>
      <c r="AD92" s="12">
        <f t="shared" si="51"/>
        <v>0.97142857139093486</v>
      </c>
      <c r="AE92" s="12">
        <f t="shared" si="52"/>
        <v>0.97165512438619739</v>
      </c>
      <c r="AF92" s="12">
        <f t="shared" si="53"/>
        <v>0</v>
      </c>
      <c r="AR92">
        <f t="shared" si="54"/>
        <v>0.99999999999888389</v>
      </c>
      <c r="AS92">
        <f t="shared" si="55"/>
        <v>0.99999999999888389</v>
      </c>
      <c r="AT92">
        <f t="shared" si="56"/>
        <v>1</v>
      </c>
      <c r="AU92">
        <f t="shared" si="57"/>
        <v>0.97166178774723322</v>
      </c>
      <c r="AV92">
        <f t="shared" si="58"/>
        <v>0.97166178774723322</v>
      </c>
      <c r="AW92">
        <f t="shared" si="59"/>
        <v>1</v>
      </c>
      <c r="AX92">
        <f t="shared" si="60"/>
        <v>0.97142857139062511</v>
      </c>
      <c r="AY92">
        <f t="shared" si="61"/>
        <v>0.97142857139062511</v>
      </c>
      <c r="AZ92">
        <f t="shared" si="62"/>
        <v>1</v>
      </c>
      <c r="BA92">
        <f t="shared" si="63"/>
        <v>7.9293548344982062E-3</v>
      </c>
      <c r="BB92">
        <f t="shared" si="64"/>
        <v>7.9293548344982062E-3</v>
      </c>
      <c r="BC92">
        <f t="shared" si="65"/>
        <v>1</v>
      </c>
      <c r="BO92">
        <f t="shared" si="66"/>
        <v>3.9062530987621358E-11</v>
      </c>
      <c r="BP92">
        <f t="shared" si="67"/>
        <v>3.9062530987621358E-11</v>
      </c>
      <c r="BQ92">
        <f t="shared" si="68"/>
        <v>1</v>
      </c>
      <c r="BR92">
        <f t="shared" si="69"/>
        <v>2.857142857142847E-2</v>
      </c>
      <c r="BS92">
        <f t="shared" si="70"/>
        <v>2.857142857142847E-2</v>
      </c>
      <c r="BT92">
        <f t="shared" si="71"/>
        <v>1</v>
      </c>
      <c r="BU92">
        <f t="shared" si="72"/>
        <v>2.8571428609374894E-2</v>
      </c>
      <c r="BV92">
        <f t="shared" si="73"/>
        <v>2.8571428609374928E-2</v>
      </c>
      <c r="BW92">
        <f t="shared" si="74"/>
        <v>1</v>
      </c>
      <c r="BX92">
        <f t="shared" si="75"/>
        <v>1.1161072066556699E-12</v>
      </c>
      <c r="BY92">
        <f t="shared" si="76"/>
        <v>1.1160723139320349E-12</v>
      </c>
      <c r="BZ92">
        <f t="shared" si="77"/>
        <v>1</v>
      </c>
    </row>
    <row r="93" spans="1:78" x14ac:dyDescent="0.35">
      <c r="A93" s="15">
        <v>9</v>
      </c>
      <c r="F93" s="4">
        <f t="shared" si="39"/>
        <v>0.98571428571428577</v>
      </c>
      <c r="G93" s="4">
        <f t="shared" si="40"/>
        <v>0.99999999999984746</v>
      </c>
      <c r="H93" s="4">
        <f t="shared" si="41"/>
        <v>1.2128434984274258E-2</v>
      </c>
      <c r="J93" s="12">
        <f t="shared" si="42"/>
        <v>0.98571428571428577</v>
      </c>
      <c r="K93" s="12">
        <f t="shared" si="43"/>
        <v>0.98571428571428577</v>
      </c>
      <c r="L93" s="12">
        <f t="shared" si="44"/>
        <v>1</v>
      </c>
      <c r="M93" s="4">
        <f t="shared" si="45"/>
        <v>0.98571428571428577</v>
      </c>
      <c r="N93" s="4">
        <f t="shared" si="46"/>
        <v>0.98571428571428577</v>
      </c>
      <c r="O93" s="4">
        <f t="shared" si="47"/>
        <v>1</v>
      </c>
      <c r="AA93" s="12">
        <f t="shared" si="48"/>
        <v>0.98588754907120391</v>
      </c>
      <c r="AB93" s="12">
        <f t="shared" si="49"/>
        <v>0.9858875490712018</v>
      </c>
      <c r="AC93" s="12">
        <f t="shared" si="50"/>
        <v>1</v>
      </c>
      <c r="AD93" s="12">
        <f t="shared" si="51"/>
        <v>0.98571428571413722</v>
      </c>
      <c r="AE93" s="12">
        <f t="shared" si="52"/>
        <v>0.98588507388024227</v>
      </c>
      <c r="AF93" s="12">
        <f t="shared" si="53"/>
        <v>0</v>
      </c>
      <c r="AR93">
        <f t="shared" si="54"/>
        <v>0.99999999999999778</v>
      </c>
      <c r="AS93">
        <f t="shared" si="55"/>
        <v>0.99999999999999778</v>
      </c>
      <c r="AT93">
        <f t="shared" si="56"/>
        <v>1</v>
      </c>
      <c r="AU93">
        <f t="shared" si="57"/>
        <v>0.98588754907120402</v>
      </c>
      <c r="AV93">
        <f t="shared" si="58"/>
        <v>0.98588754907120402</v>
      </c>
      <c r="AW93">
        <f t="shared" si="59"/>
        <v>1</v>
      </c>
      <c r="AX93">
        <f t="shared" si="60"/>
        <v>0.98571428571413544</v>
      </c>
      <c r="AY93">
        <f t="shared" si="61"/>
        <v>0.98571428571413544</v>
      </c>
      <c r="AZ93">
        <f t="shared" si="62"/>
        <v>1</v>
      </c>
      <c r="BA93">
        <f t="shared" si="63"/>
        <v>1.1955171627356055E-2</v>
      </c>
      <c r="BB93">
        <f t="shared" si="64"/>
        <v>1.1955171627356055E-2</v>
      </c>
      <c r="BC93">
        <f t="shared" si="65"/>
        <v>1</v>
      </c>
      <c r="BO93">
        <f t="shared" si="66"/>
        <v>1.5254464358349651E-13</v>
      </c>
      <c r="BP93">
        <f t="shared" si="67"/>
        <v>1.5254464358349651E-13</v>
      </c>
      <c r="BQ93">
        <f t="shared" si="68"/>
        <v>1</v>
      </c>
      <c r="BR93">
        <f t="shared" si="69"/>
        <v>1.4285714285714235E-2</v>
      </c>
      <c r="BS93">
        <f t="shared" si="70"/>
        <v>1.4285714285714235E-2</v>
      </c>
      <c r="BT93">
        <f t="shared" si="71"/>
        <v>1</v>
      </c>
      <c r="BU93">
        <f t="shared" si="72"/>
        <v>1.4285714285864559E-2</v>
      </c>
      <c r="BV93">
        <f t="shared" si="73"/>
        <v>1.4285714285864601E-2</v>
      </c>
      <c r="BW93">
        <f t="shared" si="74"/>
        <v>1</v>
      </c>
      <c r="BX93">
        <f t="shared" si="75"/>
        <v>2.2204460492503131E-15</v>
      </c>
      <c r="BY93">
        <f t="shared" si="76"/>
        <v>2.1792091940499424E-15</v>
      </c>
      <c r="BZ93">
        <f t="shared" si="77"/>
        <v>1</v>
      </c>
    </row>
    <row r="94" spans="1:78" x14ac:dyDescent="0.35">
      <c r="A94" s="15">
        <v>9.1</v>
      </c>
      <c r="F94" s="4">
        <f t="shared" si="39"/>
        <v>1</v>
      </c>
      <c r="G94" s="4">
        <f t="shared" si="40"/>
        <v>1</v>
      </c>
      <c r="H94" s="4">
        <f t="shared" si="41"/>
        <v>1.7986209962091559E-2</v>
      </c>
      <c r="J94" s="12">
        <f t="shared" si="42"/>
        <v>1</v>
      </c>
      <c r="K94" s="12">
        <f t="shared" si="43"/>
        <v>1</v>
      </c>
      <c r="L94" s="12">
        <f t="shared" si="44"/>
        <v>1</v>
      </c>
      <c r="M94" s="4">
        <f t="shared" si="45"/>
        <v>1</v>
      </c>
      <c r="N94" s="4">
        <f t="shared" si="46"/>
        <v>1</v>
      </c>
      <c r="O94" s="4">
        <f t="shared" si="47"/>
        <v>1</v>
      </c>
      <c r="AA94" s="12">
        <f t="shared" si="48"/>
        <v>1</v>
      </c>
      <c r="AB94" s="12">
        <f t="shared" si="49"/>
        <v>1</v>
      </c>
      <c r="AC94" s="12">
        <f t="shared" si="50"/>
        <v>1</v>
      </c>
      <c r="AD94" s="12">
        <f t="shared" si="51"/>
        <v>1</v>
      </c>
      <c r="AE94" s="12">
        <f t="shared" si="52"/>
        <v>1</v>
      </c>
      <c r="AF94" s="12">
        <f t="shared" si="53"/>
        <v>1</v>
      </c>
      <c r="AR94">
        <f t="shared" si="54"/>
        <v>1</v>
      </c>
      <c r="AS94">
        <f t="shared" si="55"/>
        <v>1</v>
      </c>
      <c r="AT94">
        <f t="shared" si="56"/>
        <v>1</v>
      </c>
      <c r="AU94">
        <f t="shared" si="57"/>
        <v>1</v>
      </c>
      <c r="AV94">
        <f t="shared" si="58"/>
        <v>1</v>
      </c>
      <c r="AW94">
        <f t="shared" si="59"/>
        <v>1</v>
      </c>
      <c r="AX94">
        <f t="shared" si="60"/>
        <v>1</v>
      </c>
      <c r="AY94">
        <f t="shared" si="61"/>
        <v>1</v>
      </c>
      <c r="AZ94">
        <f t="shared" si="62"/>
        <v>1</v>
      </c>
      <c r="BA94">
        <f t="shared" si="63"/>
        <v>1.7986209962091559E-2</v>
      </c>
      <c r="BB94">
        <f t="shared" si="64"/>
        <v>1.7986209962091559E-2</v>
      </c>
      <c r="BC94">
        <f t="shared" si="65"/>
        <v>1</v>
      </c>
      <c r="BO94">
        <f t="shared" si="66"/>
        <v>0</v>
      </c>
      <c r="BP94">
        <f t="shared" si="67"/>
        <v>0</v>
      </c>
      <c r="BQ94">
        <f t="shared" si="68"/>
        <v>1</v>
      </c>
      <c r="BR94">
        <f t="shared" si="69"/>
        <v>0</v>
      </c>
      <c r="BS94">
        <f t="shared" si="70"/>
        <v>0</v>
      </c>
      <c r="BT94">
        <f t="shared" si="71"/>
        <v>1</v>
      </c>
      <c r="BU94">
        <f t="shared" si="72"/>
        <v>0</v>
      </c>
      <c r="BV94">
        <f t="shared" si="73"/>
        <v>0</v>
      </c>
      <c r="BW94">
        <f t="shared" si="74"/>
        <v>1</v>
      </c>
      <c r="BX94">
        <f t="shared" si="75"/>
        <v>0</v>
      </c>
      <c r="BY94">
        <f t="shared" si="76"/>
        <v>0</v>
      </c>
      <c r="BZ94">
        <f t="shared" si="77"/>
        <v>1</v>
      </c>
    </row>
    <row r="95" spans="1:78" x14ac:dyDescent="0.35">
      <c r="A95" s="15">
        <v>9.1999999999999993</v>
      </c>
      <c r="F95" s="4">
        <f t="shared" si="39"/>
        <v>1</v>
      </c>
      <c r="G95" s="4">
        <f t="shared" si="40"/>
        <v>0.99999999999984746</v>
      </c>
      <c r="H95" s="4">
        <f t="shared" si="41"/>
        <v>2.6596993576865818E-2</v>
      </c>
      <c r="J95" s="12">
        <f t="shared" si="42"/>
        <v>0.99999999999984746</v>
      </c>
      <c r="K95" s="12">
        <f t="shared" si="43"/>
        <v>0.99999999999984746</v>
      </c>
      <c r="L95" s="12">
        <f t="shared" si="44"/>
        <v>1</v>
      </c>
      <c r="M95" s="4">
        <f t="shared" si="45"/>
        <v>1</v>
      </c>
      <c r="N95" s="4">
        <f t="shared" si="46"/>
        <v>1</v>
      </c>
      <c r="O95" s="4">
        <f t="shared" si="47"/>
        <v>1</v>
      </c>
      <c r="AA95" s="12">
        <f t="shared" si="48"/>
        <v>1</v>
      </c>
      <c r="AB95" s="12">
        <f t="shared" si="49"/>
        <v>0.99999999999999989</v>
      </c>
      <c r="AC95" s="12">
        <f t="shared" si="50"/>
        <v>1</v>
      </c>
      <c r="AD95" s="12">
        <f t="shared" si="51"/>
        <v>0.99999999999985145</v>
      </c>
      <c r="AE95" s="12">
        <f t="shared" si="52"/>
        <v>0.99999999999985145</v>
      </c>
      <c r="AF95" s="12">
        <f t="shared" si="53"/>
        <v>1</v>
      </c>
      <c r="AR95">
        <f t="shared" si="54"/>
        <v>1</v>
      </c>
      <c r="AS95">
        <f t="shared" si="55"/>
        <v>1</v>
      </c>
      <c r="AT95">
        <f t="shared" si="56"/>
        <v>1</v>
      </c>
      <c r="AU95">
        <f t="shared" si="57"/>
        <v>0.99999999999999989</v>
      </c>
      <c r="AV95">
        <f t="shared" si="58"/>
        <v>0.99999999999999989</v>
      </c>
      <c r="AW95">
        <f t="shared" si="59"/>
        <v>1</v>
      </c>
      <c r="AX95">
        <f t="shared" si="60"/>
        <v>0.99999999999984746</v>
      </c>
      <c r="AY95">
        <f t="shared" si="61"/>
        <v>0.99999999999984746</v>
      </c>
      <c r="AZ95">
        <f t="shared" si="62"/>
        <v>1</v>
      </c>
      <c r="BA95">
        <f t="shared" si="63"/>
        <v>2.6596993576865818E-2</v>
      </c>
      <c r="BB95">
        <f t="shared" si="64"/>
        <v>2.6596993576865818E-2</v>
      </c>
      <c r="BC95">
        <f t="shared" si="65"/>
        <v>1</v>
      </c>
      <c r="BO95">
        <f t="shared" si="66"/>
        <v>0</v>
      </c>
      <c r="BP95">
        <f t="shared" si="67"/>
        <v>0</v>
      </c>
      <c r="BQ95">
        <f t="shared" si="68"/>
        <v>1</v>
      </c>
      <c r="BR95">
        <f t="shared" si="69"/>
        <v>1.5254464358349651E-13</v>
      </c>
      <c r="BS95">
        <f t="shared" si="70"/>
        <v>1.5254464358349651E-13</v>
      </c>
      <c r="BT95">
        <f t="shared" si="71"/>
        <v>1</v>
      </c>
      <c r="BU95">
        <f t="shared" si="72"/>
        <v>1.5254464358349651E-13</v>
      </c>
      <c r="BV95">
        <f t="shared" si="73"/>
        <v>1.5254464358349651E-13</v>
      </c>
      <c r="BW95">
        <f t="shared" si="74"/>
        <v>1</v>
      </c>
      <c r="BX95">
        <f t="shared" si="75"/>
        <v>0</v>
      </c>
      <c r="BY95">
        <f t="shared" si="76"/>
        <v>0</v>
      </c>
      <c r="BZ95">
        <f t="shared" si="77"/>
        <v>1</v>
      </c>
    </row>
    <row r="96" spans="1:78" x14ac:dyDescent="0.35">
      <c r="A96" s="15">
        <v>9.3000000000000007</v>
      </c>
      <c r="F96" s="4">
        <f t="shared" si="39"/>
        <v>1</v>
      </c>
      <c r="G96" s="4">
        <f t="shared" si="40"/>
        <v>0.99999999996093747</v>
      </c>
      <c r="H96" s="4">
        <f t="shared" si="41"/>
        <v>3.9165722796764252E-2</v>
      </c>
      <c r="J96" s="12">
        <f t="shared" si="42"/>
        <v>0.99999999996093747</v>
      </c>
      <c r="K96" s="12">
        <f t="shared" si="43"/>
        <v>0.99999999996093747</v>
      </c>
      <c r="L96" s="12">
        <f t="shared" si="44"/>
        <v>1</v>
      </c>
      <c r="M96" s="4">
        <f t="shared" si="45"/>
        <v>1</v>
      </c>
      <c r="N96" s="4">
        <f t="shared" si="46"/>
        <v>1</v>
      </c>
      <c r="O96" s="4">
        <f t="shared" si="47"/>
        <v>1</v>
      </c>
      <c r="AA96" s="12">
        <f t="shared" si="48"/>
        <v>1</v>
      </c>
      <c r="AB96" s="12">
        <f t="shared" si="49"/>
        <v>1</v>
      </c>
      <c r="AC96" s="12">
        <f t="shared" si="50"/>
        <v>1</v>
      </c>
      <c r="AD96" s="12">
        <f t="shared" si="51"/>
        <v>0.99999999996246747</v>
      </c>
      <c r="AE96" s="12">
        <f t="shared" si="52"/>
        <v>0.99999999996246747</v>
      </c>
      <c r="AF96" s="12">
        <f t="shared" si="53"/>
        <v>1</v>
      </c>
      <c r="AR96">
        <f t="shared" si="54"/>
        <v>1</v>
      </c>
      <c r="AS96">
        <f t="shared" si="55"/>
        <v>1</v>
      </c>
      <c r="AT96">
        <f t="shared" si="56"/>
        <v>1</v>
      </c>
      <c r="AU96">
        <f t="shared" si="57"/>
        <v>1</v>
      </c>
      <c r="AV96">
        <f t="shared" si="58"/>
        <v>1</v>
      </c>
      <c r="AW96">
        <f t="shared" si="59"/>
        <v>1</v>
      </c>
      <c r="AX96">
        <f t="shared" si="60"/>
        <v>0.99999999996093747</v>
      </c>
      <c r="AY96">
        <f t="shared" si="61"/>
        <v>0.99999999996093747</v>
      </c>
      <c r="AZ96">
        <f t="shared" si="62"/>
        <v>1</v>
      </c>
      <c r="BA96">
        <f t="shared" si="63"/>
        <v>3.9165722796764252E-2</v>
      </c>
      <c r="BB96">
        <f t="shared" si="64"/>
        <v>3.9165722796764252E-2</v>
      </c>
      <c r="BC96">
        <f t="shared" si="65"/>
        <v>1</v>
      </c>
      <c r="BO96">
        <f t="shared" si="66"/>
        <v>0</v>
      </c>
      <c r="BP96">
        <f t="shared" si="67"/>
        <v>0</v>
      </c>
      <c r="BQ96">
        <f t="shared" si="68"/>
        <v>1</v>
      </c>
      <c r="BR96">
        <f t="shared" si="69"/>
        <v>3.9062530987621358E-11</v>
      </c>
      <c r="BS96">
        <f t="shared" si="70"/>
        <v>3.9062530987621358E-11</v>
      </c>
      <c r="BT96">
        <f t="shared" si="71"/>
        <v>1</v>
      </c>
      <c r="BU96">
        <f t="shared" si="72"/>
        <v>3.9062530987621358E-11</v>
      </c>
      <c r="BV96">
        <f t="shared" si="73"/>
        <v>3.9062530987621358E-11</v>
      </c>
      <c r="BW96">
        <f t="shared" si="74"/>
        <v>1</v>
      </c>
      <c r="BX96">
        <f t="shared" si="75"/>
        <v>0</v>
      </c>
      <c r="BY96">
        <f t="shared" si="76"/>
        <v>0</v>
      </c>
      <c r="BZ96">
        <f t="shared" si="77"/>
        <v>1</v>
      </c>
    </row>
    <row r="97" spans="1:78" x14ac:dyDescent="0.35">
      <c r="A97" s="15">
        <v>9.4</v>
      </c>
      <c r="F97" s="4">
        <f t="shared" si="39"/>
        <v>1</v>
      </c>
      <c r="G97" s="4">
        <f t="shared" si="40"/>
        <v>0.99999999899887082</v>
      </c>
      <c r="H97" s="4">
        <f t="shared" si="41"/>
        <v>5.7324175898868901E-2</v>
      </c>
      <c r="J97" s="12">
        <f t="shared" si="42"/>
        <v>0.99999999899887082</v>
      </c>
      <c r="K97" s="12">
        <f t="shared" si="43"/>
        <v>0.99999999899887082</v>
      </c>
      <c r="L97" s="12">
        <f t="shared" si="44"/>
        <v>1</v>
      </c>
      <c r="M97" s="4">
        <f t="shared" si="45"/>
        <v>1</v>
      </c>
      <c r="N97" s="4">
        <f t="shared" si="46"/>
        <v>1</v>
      </c>
      <c r="O97" s="4">
        <f t="shared" si="47"/>
        <v>1</v>
      </c>
      <c r="AA97" s="12">
        <f t="shared" si="48"/>
        <v>1</v>
      </c>
      <c r="AB97" s="12">
        <f t="shared" si="49"/>
        <v>1</v>
      </c>
      <c r="AC97" s="12">
        <f t="shared" si="50"/>
        <v>1</v>
      </c>
      <c r="AD97" s="12">
        <f t="shared" si="51"/>
        <v>0.9999999990562598</v>
      </c>
      <c r="AE97" s="12">
        <f t="shared" si="52"/>
        <v>0.9999999990562598</v>
      </c>
      <c r="AF97" s="12">
        <f t="shared" si="53"/>
        <v>1</v>
      </c>
      <c r="AR97">
        <f t="shared" si="54"/>
        <v>1</v>
      </c>
      <c r="AS97">
        <f t="shared" si="55"/>
        <v>1</v>
      </c>
      <c r="AT97">
        <f t="shared" si="56"/>
        <v>1</v>
      </c>
      <c r="AU97">
        <f t="shared" si="57"/>
        <v>1</v>
      </c>
      <c r="AV97">
        <f t="shared" si="58"/>
        <v>1</v>
      </c>
      <c r="AW97">
        <f t="shared" si="59"/>
        <v>1</v>
      </c>
      <c r="AX97">
        <f t="shared" si="60"/>
        <v>0.99999999899887082</v>
      </c>
      <c r="AY97">
        <f t="shared" si="61"/>
        <v>0.99999999899887082</v>
      </c>
      <c r="AZ97">
        <f t="shared" si="62"/>
        <v>1</v>
      </c>
      <c r="BA97">
        <f t="shared" si="63"/>
        <v>5.7324175898868901E-2</v>
      </c>
      <c r="BB97">
        <f t="shared" si="64"/>
        <v>5.7324175898868901E-2</v>
      </c>
      <c r="BC97">
        <f t="shared" si="65"/>
        <v>1</v>
      </c>
      <c r="BO97">
        <f t="shared" si="66"/>
        <v>0</v>
      </c>
      <c r="BP97">
        <f t="shared" si="67"/>
        <v>0</v>
      </c>
      <c r="BQ97">
        <f t="shared" si="68"/>
        <v>1</v>
      </c>
      <c r="BR97">
        <f t="shared" si="69"/>
        <v>1.0011291795564148E-9</v>
      </c>
      <c r="BS97">
        <f t="shared" si="70"/>
        <v>1.0011291795564148E-9</v>
      </c>
      <c r="BT97">
        <f t="shared" si="71"/>
        <v>1</v>
      </c>
      <c r="BU97">
        <f t="shared" si="72"/>
        <v>1.0011291795564148E-9</v>
      </c>
      <c r="BV97">
        <f t="shared" si="73"/>
        <v>1.0011291795564148E-9</v>
      </c>
      <c r="BW97">
        <f t="shared" si="74"/>
        <v>1</v>
      </c>
      <c r="BX97">
        <f t="shared" si="75"/>
        <v>0</v>
      </c>
      <c r="BY97">
        <f t="shared" si="76"/>
        <v>0</v>
      </c>
      <c r="BZ97">
        <f t="shared" si="77"/>
        <v>1</v>
      </c>
    </row>
    <row r="98" spans="1:78" x14ac:dyDescent="0.35">
      <c r="A98" s="15">
        <v>9.5</v>
      </c>
      <c r="F98" s="4">
        <f t="shared" si="39"/>
        <v>1</v>
      </c>
      <c r="G98" s="4">
        <f t="shared" si="40"/>
        <v>0.99999999000000017</v>
      </c>
      <c r="H98" s="4">
        <f t="shared" si="41"/>
        <v>8.3172696493922491E-2</v>
      </c>
      <c r="J98" s="12">
        <f t="shared" si="42"/>
        <v>0.99999999000000017</v>
      </c>
      <c r="K98" s="12">
        <f t="shared" si="43"/>
        <v>0.99999999000000017</v>
      </c>
      <c r="L98" s="12">
        <f t="shared" si="44"/>
        <v>1</v>
      </c>
      <c r="M98" s="4">
        <f t="shared" si="45"/>
        <v>1</v>
      </c>
      <c r="N98" s="4">
        <f t="shared" si="46"/>
        <v>1</v>
      </c>
      <c r="O98" s="4">
        <f t="shared" si="47"/>
        <v>1</v>
      </c>
      <c r="AA98" s="12">
        <f t="shared" si="48"/>
        <v>1</v>
      </c>
      <c r="AB98" s="12">
        <f t="shared" si="49"/>
        <v>0.99999999999999989</v>
      </c>
      <c r="AC98" s="12">
        <f t="shared" si="50"/>
        <v>1</v>
      </c>
      <c r="AD98" s="12">
        <f t="shared" si="51"/>
        <v>0.99999999083172708</v>
      </c>
      <c r="AE98" s="12">
        <f t="shared" si="52"/>
        <v>0.99999999083172708</v>
      </c>
      <c r="AF98" s="12">
        <f t="shared" si="53"/>
        <v>1</v>
      </c>
      <c r="AR98">
        <f t="shared" si="54"/>
        <v>0.99999999999999989</v>
      </c>
      <c r="AS98">
        <f t="shared" si="55"/>
        <v>1</v>
      </c>
      <c r="AT98">
        <f t="shared" si="56"/>
        <v>1</v>
      </c>
      <c r="AU98">
        <f t="shared" si="57"/>
        <v>1</v>
      </c>
      <c r="AV98">
        <f t="shared" si="58"/>
        <v>0.99999999999999989</v>
      </c>
      <c r="AW98">
        <f t="shared" si="59"/>
        <v>1</v>
      </c>
      <c r="AX98">
        <f t="shared" si="60"/>
        <v>0.99999999000000017</v>
      </c>
      <c r="AY98">
        <f t="shared" si="61"/>
        <v>0.99999999000000017</v>
      </c>
      <c r="AZ98">
        <f t="shared" si="62"/>
        <v>1</v>
      </c>
      <c r="BA98">
        <f t="shared" si="63"/>
        <v>8.3172696493922491E-2</v>
      </c>
      <c r="BB98">
        <f t="shared" si="64"/>
        <v>8.3172696493922491E-2</v>
      </c>
      <c r="BC98">
        <f t="shared" si="65"/>
        <v>1</v>
      </c>
      <c r="BO98">
        <f t="shared" si="66"/>
        <v>0</v>
      </c>
      <c r="BP98">
        <f t="shared" si="67"/>
        <v>0</v>
      </c>
      <c r="BQ98">
        <f t="shared" si="68"/>
        <v>1</v>
      </c>
      <c r="BR98">
        <f t="shared" si="69"/>
        <v>9.9999998282029878E-9</v>
      </c>
      <c r="BS98">
        <f t="shared" si="70"/>
        <v>9.9999998282029878E-9</v>
      </c>
      <c r="BT98">
        <f t="shared" si="71"/>
        <v>1</v>
      </c>
      <c r="BU98">
        <f t="shared" si="72"/>
        <v>9.9999998282029878E-9</v>
      </c>
      <c r="BV98">
        <f t="shared" si="73"/>
        <v>9.9999998282029878E-9</v>
      </c>
      <c r="BW98">
        <f t="shared" si="74"/>
        <v>1</v>
      </c>
      <c r="BX98">
        <f t="shared" si="75"/>
        <v>0</v>
      </c>
      <c r="BY98">
        <f t="shared" si="76"/>
        <v>0</v>
      </c>
      <c r="BZ98">
        <f t="shared" si="77"/>
        <v>1</v>
      </c>
    </row>
    <row r="99" spans="1:78" x14ac:dyDescent="0.35">
      <c r="A99" s="15">
        <v>9.6</v>
      </c>
      <c r="F99" s="4">
        <f t="shared" si="39"/>
        <v>1</v>
      </c>
      <c r="G99" s="4">
        <f t="shared" si="40"/>
        <v>0.99999994039535878</v>
      </c>
      <c r="H99" s="4">
        <f t="shared" si="41"/>
        <v>0.11920292202211755</v>
      </c>
      <c r="J99" s="12">
        <f t="shared" si="42"/>
        <v>0.99999994039535878</v>
      </c>
      <c r="K99" s="12">
        <f t="shared" si="43"/>
        <v>0.99999994039535878</v>
      </c>
      <c r="L99" s="12">
        <f t="shared" si="44"/>
        <v>1</v>
      </c>
      <c r="M99" s="4">
        <f t="shared" si="45"/>
        <v>1</v>
      </c>
      <c r="N99" s="4">
        <f t="shared" si="46"/>
        <v>1</v>
      </c>
      <c r="O99" s="4">
        <f t="shared" si="47"/>
        <v>1</v>
      </c>
      <c r="AA99" s="12">
        <f t="shared" si="48"/>
        <v>1</v>
      </c>
      <c r="AB99" s="12">
        <f t="shared" si="49"/>
        <v>1</v>
      </c>
      <c r="AC99" s="12">
        <f t="shared" si="50"/>
        <v>1</v>
      </c>
      <c r="AD99" s="12">
        <f t="shared" si="51"/>
        <v>0.99999994750040622</v>
      </c>
      <c r="AE99" s="12">
        <f t="shared" si="52"/>
        <v>0.99999994750040622</v>
      </c>
      <c r="AF99" s="12">
        <f t="shared" si="53"/>
        <v>1</v>
      </c>
      <c r="AR99">
        <f t="shared" si="54"/>
        <v>1</v>
      </c>
      <c r="AS99">
        <f t="shared" si="55"/>
        <v>1</v>
      </c>
      <c r="AT99">
        <f t="shared" si="56"/>
        <v>1</v>
      </c>
      <c r="AU99">
        <f t="shared" si="57"/>
        <v>1</v>
      </c>
      <c r="AV99">
        <f t="shared" si="58"/>
        <v>1</v>
      </c>
      <c r="AW99">
        <f t="shared" si="59"/>
        <v>1</v>
      </c>
      <c r="AX99">
        <f t="shared" si="60"/>
        <v>0.99999994039535878</v>
      </c>
      <c r="AY99">
        <f t="shared" si="61"/>
        <v>0.99999994039535878</v>
      </c>
      <c r="AZ99">
        <f t="shared" si="62"/>
        <v>1</v>
      </c>
      <c r="BA99">
        <f t="shared" si="63"/>
        <v>0.11920292202211755</v>
      </c>
      <c r="BB99">
        <f t="shared" si="64"/>
        <v>0.11920292202211755</v>
      </c>
      <c r="BC99">
        <f t="shared" si="65"/>
        <v>1</v>
      </c>
      <c r="BO99">
        <f t="shared" si="66"/>
        <v>0</v>
      </c>
      <c r="BP99">
        <f t="shared" si="67"/>
        <v>0</v>
      </c>
      <c r="BQ99">
        <f t="shared" si="68"/>
        <v>1</v>
      </c>
      <c r="BR99">
        <f t="shared" si="69"/>
        <v>5.9604641222676946E-8</v>
      </c>
      <c r="BS99">
        <f t="shared" si="70"/>
        <v>5.9604641222676946E-8</v>
      </c>
      <c r="BT99">
        <f t="shared" si="71"/>
        <v>1</v>
      </c>
      <c r="BU99">
        <f t="shared" si="72"/>
        <v>5.9604641222676946E-8</v>
      </c>
      <c r="BV99">
        <f t="shared" si="73"/>
        <v>5.9604641222676946E-8</v>
      </c>
      <c r="BW99">
        <f t="shared" si="74"/>
        <v>1</v>
      </c>
      <c r="BX99">
        <f t="shared" si="75"/>
        <v>0</v>
      </c>
      <c r="BY99">
        <f t="shared" si="76"/>
        <v>0</v>
      </c>
      <c r="BZ99">
        <f t="shared" si="77"/>
        <v>1</v>
      </c>
    </row>
    <row r="100" spans="1:78" x14ac:dyDescent="0.35">
      <c r="A100" s="15">
        <v>9.6999999999999993</v>
      </c>
      <c r="F100" s="4">
        <f t="shared" si="39"/>
        <v>1</v>
      </c>
      <c r="G100" s="4">
        <f t="shared" si="40"/>
        <v>0.99999974371100331</v>
      </c>
      <c r="H100" s="4">
        <f t="shared" si="41"/>
        <v>0.16798161486607532</v>
      </c>
      <c r="J100" s="12">
        <f t="shared" si="42"/>
        <v>0.99999974371100331</v>
      </c>
      <c r="K100" s="12">
        <f t="shared" si="43"/>
        <v>0.99999974371100331</v>
      </c>
      <c r="L100" s="12">
        <f t="shared" si="44"/>
        <v>1</v>
      </c>
      <c r="M100" s="4">
        <f t="shared" si="45"/>
        <v>1</v>
      </c>
      <c r="N100" s="4">
        <f t="shared" si="46"/>
        <v>1</v>
      </c>
      <c r="O100" s="4">
        <f t="shared" si="47"/>
        <v>1</v>
      </c>
      <c r="AA100" s="12">
        <f t="shared" si="48"/>
        <v>0.99999999999999989</v>
      </c>
      <c r="AB100" s="12">
        <f t="shared" si="49"/>
        <v>1</v>
      </c>
      <c r="AC100" s="12">
        <f t="shared" si="50"/>
        <v>1</v>
      </c>
      <c r="AD100" s="12">
        <f t="shared" si="51"/>
        <v>0.99999978676284285</v>
      </c>
      <c r="AE100" s="12">
        <f t="shared" si="52"/>
        <v>0.99999978676284285</v>
      </c>
      <c r="AF100" s="12">
        <f t="shared" si="53"/>
        <v>1</v>
      </c>
      <c r="AR100">
        <f t="shared" si="54"/>
        <v>1</v>
      </c>
      <c r="AS100">
        <f t="shared" si="55"/>
        <v>1</v>
      </c>
      <c r="AT100">
        <f t="shared" si="56"/>
        <v>1</v>
      </c>
      <c r="AU100">
        <f t="shared" si="57"/>
        <v>1</v>
      </c>
      <c r="AV100">
        <f t="shared" si="58"/>
        <v>1</v>
      </c>
      <c r="AW100">
        <f t="shared" si="59"/>
        <v>1</v>
      </c>
      <c r="AX100">
        <f t="shared" si="60"/>
        <v>0.99999974371100331</v>
      </c>
      <c r="AY100">
        <f t="shared" si="61"/>
        <v>0.99999974371100331</v>
      </c>
      <c r="AZ100">
        <f t="shared" si="62"/>
        <v>1</v>
      </c>
      <c r="BA100">
        <f t="shared" si="63"/>
        <v>0.16798161486607532</v>
      </c>
      <c r="BB100">
        <f t="shared" si="64"/>
        <v>0.16798161486607532</v>
      </c>
      <c r="BC100">
        <f t="shared" si="65"/>
        <v>1</v>
      </c>
      <c r="BO100">
        <f t="shared" si="66"/>
        <v>0</v>
      </c>
      <c r="BP100">
        <f t="shared" si="67"/>
        <v>0</v>
      </c>
      <c r="BQ100">
        <f t="shared" si="68"/>
        <v>1</v>
      </c>
      <c r="BR100">
        <f t="shared" si="69"/>
        <v>2.5628899669172256E-7</v>
      </c>
      <c r="BS100">
        <f t="shared" si="70"/>
        <v>2.5628899669172256E-7</v>
      </c>
      <c r="BT100">
        <f t="shared" si="71"/>
        <v>1</v>
      </c>
      <c r="BU100">
        <f t="shared" si="72"/>
        <v>2.5628899669172256E-7</v>
      </c>
      <c r="BV100">
        <f t="shared" si="73"/>
        <v>2.5628899669172256E-7</v>
      </c>
      <c r="BW100">
        <f t="shared" si="74"/>
        <v>1</v>
      </c>
      <c r="BX100">
        <f t="shared" si="75"/>
        <v>0</v>
      </c>
      <c r="BY100">
        <f t="shared" si="76"/>
        <v>0</v>
      </c>
      <c r="BZ100">
        <f t="shared" si="77"/>
        <v>1</v>
      </c>
    </row>
    <row r="101" spans="1:78" x14ac:dyDescent="0.35">
      <c r="A101" s="15">
        <v>9.8000000000000007</v>
      </c>
      <c r="F101" s="4">
        <f t="shared" si="39"/>
        <v>1</v>
      </c>
      <c r="G101" s="4">
        <f t="shared" si="40"/>
        <v>0.99999912036194927</v>
      </c>
      <c r="H101" s="4">
        <f t="shared" si="41"/>
        <v>0.23147521650098185</v>
      </c>
      <c r="J101" s="12">
        <f t="shared" si="42"/>
        <v>0.99999912036194927</v>
      </c>
      <c r="K101" s="12">
        <f t="shared" si="43"/>
        <v>0.99999912036194927</v>
      </c>
      <c r="L101" s="12">
        <f t="shared" si="44"/>
        <v>1</v>
      </c>
      <c r="M101" s="4">
        <f t="shared" si="45"/>
        <v>1</v>
      </c>
      <c r="N101" s="4">
        <f t="shared" si="46"/>
        <v>1</v>
      </c>
      <c r="O101" s="4">
        <f t="shared" si="47"/>
        <v>1</v>
      </c>
      <c r="AA101" s="12">
        <f t="shared" si="48"/>
        <v>1</v>
      </c>
      <c r="AB101" s="12">
        <f t="shared" si="49"/>
        <v>0.99999999999999989</v>
      </c>
      <c r="AC101" s="12">
        <f t="shared" si="50"/>
        <v>1</v>
      </c>
      <c r="AD101" s="12">
        <f t="shared" si="51"/>
        <v>0.99999932397635738</v>
      </c>
      <c r="AE101" s="12">
        <f t="shared" si="52"/>
        <v>0.99999932397635738</v>
      </c>
      <c r="AF101" s="12">
        <f t="shared" si="53"/>
        <v>1</v>
      </c>
      <c r="AR101">
        <f t="shared" si="54"/>
        <v>0.99999999999999989</v>
      </c>
      <c r="AS101">
        <f t="shared" si="55"/>
        <v>1</v>
      </c>
      <c r="AT101">
        <f t="shared" si="56"/>
        <v>1</v>
      </c>
      <c r="AU101">
        <f t="shared" si="57"/>
        <v>1</v>
      </c>
      <c r="AV101">
        <f t="shared" si="58"/>
        <v>0.99999999999999989</v>
      </c>
      <c r="AW101">
        <f t="shared" si="59"/>
        <v>1</v>
      </c>
      <c r="AX101">
        <f t="shared" si="60"/>
        <v>0.99999912036194927</v>
      </c>
      <c r="AY101">
        <f t="shared" si="61"/>
        <v>0.99999912036194927</v>
      </c>
      <c r="AZ101">
        <f t="shared" si="62"/>
        <v>1</v>
      </c>
      <c r="BA101">
        <f t="shared" si="63"/>
        <v>0.23147521650098185</v>
      </c>
      <c r="BB101">
        <f t="shared" si="64"/>
        <v>0.23147521650098185</v>
      </c>
      <c r="BC101">
        <f t="shared" si="65"/>
        <v>1</v>
      </c>
      <c r="BO101">
        <f t="shared" si="66"/>
        <v>0</v>
      </c>
      <c r="BP101">
        <f t="shared" si="67"/>
        <v>0</v>
      </c>
      <c r="BQ101">
        <f t="shared" si="68"/>
        <v>1</v>
      </c>
      <c r="BR101">
        <f t="shared" si="69"/>
        <v>8.796380507325452E-7</v>
      </c>
      <c r="BS101">
        <f t="shared" si="70"/>
        <v>8.796380507325452E-7</v>
      </c>
      <c r="BT101">
        <f t="shared" si="71"/>
        <v>1</v>
      </c>
      <c r="BU101">
        <f t="shared" si="72"/>
        <v>8.796380507325452E-7</v>
      </c>
      <c r="BV101">
        <f t="shared" si="73"/>
        <v>8.796380507325452E-7</v>
      </c>
      <c r="BW101">
        <f t="shared" si="74"/>
        <v>1</v>
      </c>
      <c r="BX101">
        <f t="shared" si="75"/>
        <v>0</v>
      </c>
      <c r="BY101">
        <f t="shared" si="76"/>
        <v>0</v>
      </c>
      <c r="BZ101">
        <f t="shared" si="77"/>
        <v>1</v>
      </c>
    </row>
    <row r="102" spans="1:78" x14ac:dyDescent="0.35">
      <c r="A102" s="15">
        <v>9.9</v>
      </c>
      <c r="F102" s="4">
        <f t="shared" si="39"/>
        <v>1</v>
      </c>
      <c r="G102" s="4">
        <f t="shared" si="40"/>
        <v>0.99999744000655355</v>
      </c>
      <c r="H102" s="4">
        <f t="shared" si="41"/>
        <v>0.31002551887238816</v>
      </c>
      <c r="J102" s="12">
        <f t="shared" si="42"/>
        <v>0.99999744000655355</v>
      </c>
      <c r="K102" s="12">
        <f t="shared" si="43"/>
        <v>0.99999744000655355</v>
      </c>
      <c r="L102" s="12">
        <f t="shared" si="44"/>
        <v>1</v>
      </c>
      <c r="M102" s="4">
        <f t="shared" si="45"/>
        <v>1</v>
      </c>
      <c r="N102" s="4">
        <f t="shared" si="46"/>
        <v>1</v>
      </c>
      <c r="O102" s="4">
        <f t="shared" si="47"/>
        <v>1</v>
      </c>
      <c r="AA102" s="12">
        <f t="shared" si="48"/>
        <v>1</v>
      </c>
      <c r="AB102" s="12">
        <f t="shared" si="49"/>
        <v>0.99999999999999989</v>
      </c>
      <c r="AC102" s="12">
        <f t="shared" si="50"/>
        <v>1</v>
      </c>
      <c r="AD102" s="12">
        <f t="shared" si="51"/>
        <v>0.99999823366984997</v>
      </c>
      <c r="AE102" s="12">
        <f t="shared" si="52"/>
        <v>0.99999823366984997</v>
      </c>
      <c r="AF102" s="12">
        <f t="shared" si="53"/>
        <v>1</v>
      </c>
      <c r="AR102">
        <f t="shared" si="54"/>
        <v>0.99999999999999989</v>
      </c>
      <c r="AS102">
        <f t="shared" si="55"/>
        <v>1</v>
      </c>
      <c r="AT102">
        <f t="shared" si="56"/>
        <v>1</v>
      </c>
      <c r="AU102">
        <f t="shared" si="57"/>
        <v>1</v>
      </c>
      <c r="AV102">
        <f t="shared" si="58"/>
        <v>0.99999999999999989</v>
      </c>
      <c r="AW102">
        <f t="shared" si="59"/>
        <v>1</v>
      </c>
      <c r="AX102">
        <f t="shared" si="60"/>
        <v>0.99999744000655355</v>
      </c>
      <c r="AY102">
        <f t="shared" si="61"/>
        <v>0.99999744000655355</v>
      </c>
      <c r="AZ102">
        <f t="shared" si="62"/>
        <v>1</v>
      </c>
      <c r="BA102">
        <f t="shared" si="63"/>
        <v>0.31002551887238816</v>
      </c>
      <c r="BB102">
        <f t="shared" si="64"/>
        <v>0.31002551887238816</v>
      </c>
      <c r="BC102">
        <f t="shared" si="65"/>
        <v>1</v>
      </c>
      <c r="BO102">
        <f t="shared" si="66"/>
        <v>0</v>
      </c>
      <c r="BP102">
        <f t="shared" si="67"/>
        <v>0</v>
      </c>
      <c r="BQ102">
        <f t="shared" si="68"/>
        <v>1</v>
      </c>
      <c r="BR102">
        <f t="shared" si="69"/>
        <v>2.5599934464493046E-6</v>
      </c>
      <c r="BS102">
        <f t="shared" si="70"/>
        <v>2.5599934464493046E-6</v>
      </c>
      <c r="BT102">
        <f t="shared" si="71"/>
        <v>1</v>
      </c>
      <c r="BU102">
        <f t="shared" si="72"/>
        <v>2.5599934464493046E-6</v>
      </c>
      <c r="BV102">
        <f t="shared" si="73"/>
        <v>2.5599934464493046E-6</v>
      </c>
      <c r="BW102">
        <f t="shared" si="74"/>
        <v>1</v>
      </c>
      <c r="BX102">
        <f t="shared" si="75"/>
        <v>0</v>
      </c>
      <c r="BY102">
        <f t="shared" si="76"/>
        <v>0</v>
      </c>
      <c r="BZ102">
        <f t="shared" si="77"/>
        <v>1</v>
      </c>
    </row>
    <row r="103" spans="1:78" x14ac:dyDescent="0.35">
      <c r="A103" s="15">
        <v>10</v>
      </c>
      <c r="F103" s="4">
        <f t="shared" si="39"/>
        <v>1</v>
      </c>
      <c r="G103" s="4">
        <f t="shared" si="40"/>
        <v>0.99999343163478804</v>
      </c>
      <c r="H103" s="4">
        <f t="shared" si="41"/>
        <v>0.40131233988754833</v>
      </c>
      <c r="J103" s="12">
        <f t="shared" si="42"/>
        <v>0.99999343163478804</v>
      </c>
      <c r="K103" s="12">
        <f t="shared" si="43"/>
        <v>0.99999343163478804</v>
      </c>
      <c r="L103" s="12">
        <f t="shared" si="44"/>
        <v>1</v>
      </c>
      <c r="M103" s="4">
        <f t="shared" si="45"/>
        <v>1</v>
      </c>
      <c r="N103" s="4">
        <f t="shared" si="46"/>
        <v>1</v>
      </c>
      <c r="O103" s="4">
        <f t="shared" si="47"/>
        <v>1</v>
      </c>
      <c r="AA103" s="12">
        <f t="shared" si="48"/>
        <v>1</v>
      </c>
      <c r="AB103" s="12">
        <f t="shared" si="49"/>
        <v>0.99999999999999989</v>
      </c>
      <c r="AC103" s="12">
        <f t="shared" si="50"/>
        <v>1</v>
      </c>
      <c r="AD103" s="12">
        <f t="shared" si="51"/>
        <v>0.99999606760080062</v>
      </c>
      <c r="AE103" s="12">
        <f t="shared" si="52"/>
        <v>0.99999606760080062</v>
      </c>
      <c r="AF103" s="12">
        <f t="shared" si="53"/>
        <v>1</v>
      </c>
      <c r="AR103">
        <f t="shared" si="54"/>
        <v>1</v>
      </c>
      <c r="AS103">
        <f t="shared" si="55"/>
        <v>1</v>
      </c>
      <c r="AT103">
        <f t="shared" si="56"/>
        <v>1</v>
      </c>
      <c r="AU103">
        <f t="shared" si="57"/>
        <v>0.99999999999999989</v>
      </c>
      <c r="AV103">
        <f t="shared" si="58"/>
        <v>0.99999999999999989</v>
      </c>
      <c r="AW103">
        <f t="shared" si="59"/>
        <v>1</v>
      </c>
      <c r="AX103">
        <f t="shared" si="60"/>
        <v>0.99999343163478804</v>
      </c>
      <c r="AY103">
        <f t="shared" si="61"/>
        <v>0.99999343163478804</v>
      </c>
      <c r="AZ103">
        <f t="shared" si="62"/>
        <v>1</v>
      </c>
      <c r="BA103">
        <f t="shared" si="63"/>
        <v>0.40131233988754833</v>
      </c>
      <c r="BB103">
        <f t="shared" si="64"/>
        <v>0.40131233988754833</v>
      </c>
      <c r="BC103">
        <f t="shared" si="65"/>
        <v>1</v>
      </c>
      <c r="BO103">
        <f t="shared" si="66"/>
        <v>0</v>
      </c>
      <c r="BP103">
        <f t="shared" si="67"/>
        <v>0</v>
      </c>
      <c r="BQ103">
        <f t="shared" si="68"/>
        <v>1</v>
      </c>
      <c r="BR103">
        <f t="shared" si="69"/>
        <v>6.5683652119563618E-6</v>
      </c>
      <c r="BS103">
        <f t="shared" si="70"/>
        <v>6.5683652119563618E-6</v>
      </c>
      <c r="BT103">
        <f t="shared" si="71"/>
        <v>1</v>
      </c>
      <c r="BU103">
        <f t="shared" si="72"/>
        <v>6.5683652119563618E-6</v>
      </c>
      <c r="BV103">
        <f t="shared" si="73"/>
        <v>6.5683652119563618E-6</v>
      </c>
      <c r="BW103">
        <f t="shared" si="74"/>
        <v>1</v>
      </c>
      <c r="BX103">
        <f t="shared" si="75"/>
        <v>0</v>
      </c>
      <c r="BY103">
        <f t="shared" si="76"/>
        <v>0</v>
      </c>
      <c r="BZ103">
        <f t="shared" si="77"/>
        <v>1</v>
      </c>
    </row>
    <row r="104" spans="1:78" x14ac:dyDescent="0.35">
      <c r="A104" s="15">
        <v>10.1</v>
      </c>
      <c r="F104" s="4">
        <f t="shared" si="39"/>
        <v>1</v>
      </c>
      <c r="G104" s="4">
        <f t="shared" si="40"/>
        <v>0.99998474144376459</v>
      </c>
      <c r="H104" s="4">
        <f t="shared" si="41"/>
        <v>0.5</v>
      </c>
      <c r="J104" s="12">
        <f t="shared" si="42"/>
        <v>0.99998474144376459</v>
      </c>
      <c r="K104" s="12">
        <f t="shared" si="43"/>
        <v>0.99998474144376459</v>
      </c>
      <c r="L104" s="12">
        <f t="shared" si="44"/>
        <v>1</v>
      </c>
      <c r="M104" s="4">
        <f t="shared" si="45"/>
        <v>1</v>
      </c>
      <c r="N104" s="4">
        <f t="shared" si="46"/>
        <v>1</v>
      </c>
      <c r="O104" s="4">
        <f t="shared" si="47"/>
        <v>1</v>
      </c>
      <c r="AA104" s="12">
        <f t="shared" si="48"/>
        <v>1</v>
      </c>
      <c r="AB104" s="12">
        <f t="shared" si="49"/>
        <v>1</v>
      </c>
      <c r="AC104" s="12">
        <f t="shared" si="50"/>
        <v>1</v>
      </c>
      <c r="AD104" s="12">
        <f t="shared" si="51"/>
        <v>0.9999923707218823</v>
      </c>
      <c r="AE104" s="12">
        <f t="shared" si="52"/>
        <v>0.9999923707218823</v>
      </c>
      <c r="AF104" s="12">
        <f t="shared" si="53"/>
        <v>1</v>
      </c>
      <c r="AR104">
        <f t="shared" si="54"/>
        <v>1</v>
      </c>
      <c r="AS104">
        <f t="shared" si="55"/>
        <v>1</v>
      </c>
      <c r="AT104">
        <f t="shared" si="56"/>
        <v>1</v>
      </c>
      <c r="AU104">
        <f t="shared" si="57"/>
        <v>1</v>
      </c>
      <c r="AV104">
        <f t="shared" si="58"/>
        <v>1</v>
      </c>
      <c r="AW104">
        <f t="shared" si="59"/>
        <v>1</v>
      </c>
      <c r="AX104">
        <f t="shared" si="60"/>
        <v>0.99998474144376459</v>
      </c>
      <c r="AY104">
        <f t="shared" si="61"/>
        <v>0.99998474144376459</v>
      </c>
      <c r="AZ104">
        <f t="shared" si="62"/>
        <v>1</v>
      </c>
      <c r="BA104">
        <f t="shared" si="63"/>
        <v>0.5</v>
      </c>
      <c r="BB104">
        <f t="shared" si="64"/>
        <v>0.5</v>
      </c>
      <c r="BC104">
        <f t="shared" si="65"/>
        <v>1</v>
      </c>
      <c r="BO104">
        <f t="shared" si="66"/>
        <v>0</v>
      </c>
      <c r="BP104">
        <f t="shared" si="67"/>
        <v>0</v>
      </c>
      <c r="BQ104">
        <f t="shared" si="68"/>
        <v>1</v>
      </c>
      <c r="BR104">
        <f t="shared" si="69"/>
        <v>1.525855623540906E-5</v>
      </c>
      <c r="BS104">
        <f t="shared" si="70"/>
        <v>1.525855623540906E-5</v>
      </c>
      <c r="BT104">
        <f t="shared" si="71"/>
        <v>1</v>
      </c>
      <c r="BU104">
        <f t="shared" si="72"/>
        <v>1.525855623540906E-5</v>
      </c>
      <c r="BV104">
        <f t="shared" si="73"/>
        <v>1.525855623540906E-5</v>
      </c>
      <c r="BW104">
        <f t="shared" si="74"/>
        <v>1</v>
      </c>
      <c r="BX104">
        <f t="shared" si="75"/>
        <v>0</v>
      </c>
      <c r="BY104">
        <f t="shared" si="76"/>
        <v>0</v>
      </c>
      <c r="BZ104">
        <f t="shared" si="77"/>
        <v>1</v>
      </c>
    </row>
    <row r="105" spans="1:78" x14ac:dyDescent="0.35">
      <c r="A105" s="15">
        <v>10.199999999999999</v>
      </c>
      <c r="F105" s="4">
        <f t="shared" si="39"/>
        <v>1</v>
      </c>
      <c r="G105" s="4">
        <f t="shared" si="40"/>
        <v>0.99996729250032712</v>
      </c>
      <c r="H105" s="4">
        <f t="shared" si="41"/>
        <v>0.59868766011245167</v>
      </c>
      <c r="J105" s="12">
        <f t="shared" si="42"/>
        <v>0.99996729250032712</v>
      </c>
      <c r="K105" s="12">
        <f t="shared" si="43"/>
        <v>0.99996729250032712</v>
      </c>
      <c r="L105" s="12">
        <f t="shared" si="44"/>
        <v>1</v>
      </c>
      <c r="M105" s="4">
        <f t="shared" si="45"/>
        <v>1</v>
      </c>
      <c r="N105" s="4">
        <f t="shared" si="46"/>
        <v>1</v>
      </c>
      <c r="O105" s="4">
        <f t="shared" si="47"/>
        <v>1</v>
      </c>
      <c r="AA105" s="12">
        <f t="shared" si="48"/>
        <v>1</v>
      </c>
      <c r="AB105" s="12">
        <f t="shared" si="49"/>
        <v>1</v>
      </c>
      <c r="AC105" s="12">
        <f t="shared" si="50"/>
        <v>1</v>
      </c>
      <c r="AD105" s="12">
        <f t="shared" si="51"/>
        <v>0.99998687407677433</v>
      </c>
      <c r="AE105" s="12">
        <f t="shared" si="52"/>
        <v>0.99998687407677433</v>
      </c>
      <c r="AF105" s="12">
        <f t="shared" si="53"/>
        <v>1</v>
      </c>
      <c r="AR105">
        <f t="shared" si="54"/>
        <v>1</v>
      </c>
      <c r="AS105">
        <f t="shared" si="55"/>
        <v>1</v>
      </c>
      <c r="AT105">
        <f t="shared" si="56"/>
        <v>1</v>
      </c>
      <c r="AU105">
        <f t="shared" si="57"/>
        <v>1</v>
      </c>
      <c r="AV105">
        <f t="shared" si="58"/>
        <v>1</v>
      </c>
      <c r="AW105">
        <f t="shared" si="59"/>
        <v>1</v>
      </c>
      <c r="AX105">
        <f t="shared" si="60"/>
        <v>0.99996729250032712</v>
      </c>
      <c r="AY105">
        <f t="shared" si="61"/>
        <v>0.99996729250032712</v>
      </c>
      <c r="AZ105">
        <f t="shared" si="62"/>
        <v>1</v>
      </c>
      <c r="BA105">
        <f t="shared" si="63"/>
        <v>0.59868766011245167</v>
      </c>
      <c r="BB105">
        <f t="shared" si="64"/>
        <v>0.59868766011245167</v>
      </c>
      <c r="BC105">
        <f t="shared" si="65"/>
        <v>1</v>
      </c>
      <c r="BO105">
        <f t="shared" si="66"/>
        <v>0</v>
      </c>
      <c r="BP105">
        <f t="shared" si="67"/>
        <v>0</v>
      </c>
      <c r="BQ105">
        <f t="shared" si="68"/>
        <v>1</v>
      </c>
      <c r="BR105">
        <f t="shared" si="69"/>
        <v>3.2707499672879337E-5</v>
      </c>
      <c r="BS105">
        <f t="shared" si="70"/>
        <v>3.2707499672879337E-5</v>
      </c>
      <c r="BT105">
        <f t="shared" si="71"/>
        <v>1</v>
      </c>
      <c r="BU105">
        <f t="shared" si="72"/>
        <v>3.2707499672879337E-5</v>
      </c>
      <c r="BV105">
        <f t="shared" si="73"/>
        <v>3.2707499672879337E-5</v>
      </c>
      <c r="BW105">
        <f t="shared" si="74"/>
        <v>1</v>
      </c>
      <c r="BX105">
        <f t="shared" si="75"/>
        <v>0</v>
      </c>
      <c r="BY105">
        <f t="shared" si="76"/>
        <v>0</v>
      </c>
      <c r="BZ105">
        <f t="shared" si="77"/>
        <v>1</v>
      </c>
    </row>
    <row r="106" spans="1:78" x14ac:dyDescent="0.35">
      <c r="A106" s="15">
        <v>10.3</v>
      </c>
      <c r="F106" s="4">
        <f t="shared" si="39"/>
        <v>1</v>
      </c>
      <c r="G106" s="4">
        <f t="shared" si="40"/>
        <v>0.99993439430438968</v>
      </c>
      <c r="H106" s="4">
        <f t="shared" si="41"/>
        <v>0.68997448112761184</v>
      </c>
      <c r="J106" s="12">
        <f t="shared" si="42"/>
        <v>0.99993439430438968</v>
      </c>
      <c r="K106" s="12">
        <f t="shared" si="43"/>
        <v>0.99993439430438968</v>
      </c>
      <c r="L106" s="12">
        <f t="shared" si="44"/>
        <v>1</v>
      </c>
      <c r="M106" s="4">
        <f t="shared" si="45"/>
        <v>1</v>
      </c>
      <c r="N106" s="4">
        <f t="shared" si="46"/>
        <v>1</v>
      </c>
      <c r="O106" s="4">
        <f t="shared" si="47"/>
        <v>1</v>
      </c>
      <c r="AA106" s="12">
        <f t="shared" si="48"/>
        <v>1</v>
      </c>
      <c r="AB106" s="12">
        <f t="shared" si="49"/>
        <v>1</v>
      </c>
      <c r="AC106" s="12">
        <f t="shared" si="50"/>
        <v>1</v>
      </c>
      <c r="AD106" s="12">
        <f t="shared" si="51"/>
        <v>0.9999796605601774</v>
      </c>
      <c r="AE106" s="12">
        <f t="shared" si="52"/>
        <v>0.9999796605601774</v>
      </c>
      <c r="AF106" s="12">
        <f t="shared" si="53"/>
        <v>1</v>
      </c>
      <c r="AR106">
        <f t="shared" si="54"/>
        <v>1</v>
      </c>
      <c r="AS106">
        <f t="shared" si="55"/>
        <v>1</v>
      </c>
      <c r="AT106">
        <f t="shared" si="56"/>
        <v>1</v>
      </c>
      <c r="AU106">
        <f t="shared" si="57"/>
        <v>1</v>
      </c>
      <c r="AV106">
        <f t="shared" si="58"/>
        <v>1</v>
      </c>
      <c r="AW106">
        <f t="shared" si="59"/>
        <v>1</v>
      </c>
      <c r="AX106">
        <f t="shared" si="60"/>
        <v>0.99993439430438968</v>
      </c>
      <c r="AY106">
        <f t="shared" si="61"/>
        <v>0.99993439430438968</v>
      </c>
      <c r="AZ106">
        <f t="shared" si="62"/>
        <v>1</v>
      </c>
      <c r="BA106">
        <f t="shared" si="63"/>
        <v>0.68997448112761184</v>
      </c>
      <c r="BB106">
        <f t="shared" si="64"/>
        <v>0.68997448112761184</v>
      </c>
      <c r="BC106">
        <f t="shared" si="65"/>
        <v>1</v>
      </c>
      <c r="BO106">
        <f t="shared" si="66"/>
        <v>0</v>
      </c>
      <c r="BP106">
        <f t="shared" si="67"/>
        <v>0</v>
      </c>
      <c r="BQ106">
        <f t="shared" si="68"/>
        <v>1</v>
      </c>
      <c r="BR106">
        <f t="shared" si="69"/>
        <v>6.5605695610315706E-5</v>
      </c>
      <c r="BS106">
        <f t="shared" si="70"/>
        <v>6.5605695610315706E-5</v>
      </c>
      <c r="BT106">
        <f t="shared" si="71"/>
        <v>1</v>
      </c>
      <c r="BU106">
        <f t="shared" si="72"/>
        <v>6.5605695610315706E-5</v>
      </c>
      <c r="BV106">
        <f t="shared" si="73"/>
        <v>6.5605695610315706E-5</v>
      </c>
      <c r="BW106">
        <f t="shared" si="74"/>
        <v>1</v>
      </c>
      <c r="BX106">
        <f t="shared" si="75"/>
        <v>0</v>
      </c>
      <c r="BY106">
        <f t="shared" si="76"/>
        <v>0</v>
      </c>
      <c r="BZ106">
        <f t="shared" si="77"/>
        <v>1</v>
      </c>
    </row>
    <row r="107" spans="1:78" x14ac:dyDescent="0.35">
      <c r="A107" s="15">
        <v>10.4</v>
      </c>
      <c r="F107" s="4">
        <f t="shared" si="39"/>
        <v>1</v>
      </c>
      <c r="G107" s="4">
        <f t="shared" si="40"/>
        <v>0.99987554486097419</v>
      </c>
      <c r="H107" s="4">
        <f t="shared" si="41"/>
        <v>0.76852478349901809</v>
      </c>
      <c r="J107" s="12">
        <f t="shared" si="42"/>
        <v>0.99987554486097419</v>
      </c>
      <c r="K107" s="12">
        <f t="shared" si="43"/>
        <v>0.99987554486097419</v>
      </c>
      <c r="L107" s="12">
        <f t="shared" si="44"/>
        <v>1</v>
      </c>
      <c r="M107" s="4">
        <f t="shared" si="45"/>
        <v>1</v>
      </c>
      <c r="N107" s="4">
        <f t="shared" si="46"/>
        <v>1</v>
      </c>
      <c r="O107" s="4">
        <f t="shared" si="47"/>
        <v>1</v>
      </c>
      <c r="AA107" s="12">
        <f t="shared" si="48"/>
        <v>1</v>
      </c>
      <c r="AB107" s="12">
        <f t="shared" si="49"/>
        <v>1</v>
      </c>
      <c r="AC107" s="12">
        <f t="shared" si="50"/>
        <v>1</v>
      </c>
      <c r="AD107" s="12">
        <f t="shared" si="51"/>
        <v>0.99997119171974935</v>
      </c>
      <c r="AE107" s="12">
        <f t="shared" si="52"/>
        <v>0.99997119171974935</v>
      </c>
      <c r="AF107" s="12">
        <f t="shared" si="53"/>
        <v>1</v>
      </c>
      <c r="AR107">
        <f t="shared" si="54"/>
        <v>1</v>
      </c>
      <c r="AS107">
        <f t="shared" si="55"/>
        <v>1</v>
      </c>
      <c r="AT107">
        <f t="shared" si="56"/>
        <v>1</v>
      </c>
      <c r="AU107">
        <f t="shared" si="57"/>
        <v>1</v>
      </c>
      <c r="AV107">
        <f t="shared" si="58"/>
        <v>1</v>
      </c>
      <c r="AW107">
        <f t="shared" si="59"/>
        <v>1</v>
      </c>
      <c r="AX107">
        <f t="shared" si="60"/>
        <v>0.99987554486097419</v>
      </c>
      <c r="AY107">
        <f t="shared" si="61"/>
        <v>0.99987554486097419</v>
      </c>
      <c r="AZ107">
        <f t="shared" si="62"/>
        <v>1</v>
      </c>
      <c r="BA107">
        <f t="shared" si="63"/>
        <v>0.76852478349901809</v>
      </c>
      <c r="BB107">
        <f t="shared" si="64"/>
        <v>0.76852478349901809</v>
      </c>
      <c r="BC107">
        <f t="shared" si="65"/>
        <v>1</v>
      </c>
      <c r="BO107">
        <f t="shared" si="66"/>
        <v>0</v>
      </c>
      <c r="BP107">
        <f t="shared" si="67"/>
        <v>0</v>
      </c>
      <c r="BQ107">
        <f t="shared" si="68"/>
        <v>1</v>
      </c>
      <c r="BR107">
        <f t="shared" si="69"/>
        <v>1.2445513902581418E-4</v>
      </c>
      <c r="BS107">
        <f t="shared" si="70"/>
        <v>1.2445513902581418E-4</v>
      </c>
      <c r="BT107">
        <f t="shared" si="71"/>
        <v>1</v>
      </c>
      <c r="BU107">
        <f t="shared" si="72"/>
        <v>1.2445513902581418E-4</v>
      </c>
      <c r="BV107">
        <f t="shared" si="73"/>
        <v>1.2445513902581418E-4</v>
      </c>
      <c r="BW107">
        <f t="shared" si="74"/>
        <v>1</v>
      </c>
      <c r="BX107">
        <f t="shared" si="75"/>
        <v>0</v>
      </c>
      <c r="BY107">
        <f t="shared" si="76"/>
        <v>0</v>
      </c>
      <c r="BZ107">
        <f t="shared" si="77"/>
        <v>1</v>
      </c>
    </row>
    <row r="108" spans="1:78" x14ac:dyDescent="0.35">
      <c r="A108" s="15">
        <v>10.5</v>
      </c>
      <c r="F108" s="4">
        <f t="shared" si="39"/>
        <v>1</v>
      </c>
      <c r="G108" s="4">
        <f t="shared" si="40"/>
        <v>0.99977486315894881</v>
      </c>
      <c r="H108" s="4">
        <f t="shared" si="41"/>
        <v>0.83201838513392457</v>
      </c>
      <c r="J108" s="12">
        <f t="shared" si="42"/>
        <v>0.99977486315894881</v>
      </c>
      <c r="K108" s="12">
        <f t="shared" si="43"/>
        <v>0.99977486315894881</v>
      </c>
      <c r="L108" s="12">
        <f t="shared" si="44"/>
        <v>1</v>
      </c>
      <c r="M108" s="4">
        <f t="shared" si="45"/>
        <v>1</v>
      </c>
      <c r="N108" s="4">
        <f t="shared" si="46"/>
        <v>1</v>
      </c>
      <c r="O108" s="4">
        <f t="shared" si="47"/>
        <v>1</v>
      </c>
      <c r="AA108" s="12">
        <f t="shared" si="48"/>
        <v>0.99999999999999989</v>
      </c>
      <c r="AB108" s="12">
        <f t="shared" si="49"/>
        <v>0.99999999999999978</v>
      </c>
      <c r="AC108" s="12">
        <f t="shared" si="50"/>
        <v>1</v>
      </c>
      <c r="AD108" s="12">
        <f t="shared" si="51"/>
        <v>0.99996218114987434</v>
      </c>
      <c r="AE108" s="12">
        <f t="shared" si="52"/>
        <v>0.99996218114987434</v>
      </c>
      <c r="AF108" s="12">
        <f t="shared" si="53"/>
        <v>1</v>
      </c>
      <c r="AR108">
        <f t="shared" si="54"/>
        <v>0.99999999999999989</v>
      </c>
      <c r="AS108">
        <f t="shared" si="55"/>
        <v>0.99999999999999989</v>
      </c>
      <c r="AT108">
        <f t="shared" si="56"/>
        <v>1</v>
      </c>
      <c r="AU108">
        <f t="shared" si="57"/>
        <v>0.99999999999999989</v>
      </c>
      <c r="AV108">
        <f t="shared" si="58"/>
        <v>0.99999999999999989</v>
      </c>
      <c r="AW108">
        <f t="shared" si="59"/>
        <v>1</v>
      </c>
      <c r="AX108">
        <f t="shared" si="60"/>
        <v>0.99977486315894881</v>
      </c>
      <c r="AY108">
        <f t="shared" si="61"/>
        <v>0.99977486315894881</v>
      </c>
      <c r="AZ108">
        <f t="shared" si="62"/>
        <v>1</v>
      </c>
      <c r="BA108">
        <f t="shared" si="63"/>
        <v>0.83201838513392457</v>
      </c>
      <c r="BB108">
        <f t="shared" si="64"/>
        <v>0.83201838513392457</v>
      </c>
      <c r="BC108">
        <f t="shared" si="65"/>
        <v>1</v>
      </c>
      <c r="BO108">
        <f t="shared" si="66"/>
        <v>0</v>
      </c>
      <c r="BP108">
        <f t="shared" si="67"/>
        <v>0</v>
      </c>
      <c r="BQ108">
        <f t="shared" si="68"/>
        <v>1</v>
      </c>
      <c r="BR108">
        <f t="shared" si="69"/>
        <v>2.2513684105118781E-4</v>
      </c>
      <c r="BS108">
        <f t="shared" si="70"/>
        <v>2.2513684105118781E-4</v>
      </c>
      <c r="BT108">
        <f t="shared" si="71"/>
        <v>1</v>
      </c>
      <c r="BU108">
        <f t="shared" si="72"/>
        <v>2.2513684105118781E-4</v>
      </c>
      <c r="BV108">
        <f t="shared" si="73"/>
        <v>2.2513684105118781E-4</v>
      </c>
      <c r="BW108">
        <f t="shared" si="74"/>
        <v>1</v>
      </c>
      <c r="BX108">
        <f t="shared" si="75"/>
        <v>0</v>
      </c>
      <c r="BY108">
        <f t="shared" si="76"/>
        <v>0</v>
      </c>
      <c r="BZ108">
        <f t="shared" si="77"/>
        <v>1</v>
      </c>
    </row>
    <row r="109" spans="1:78" x14ac:dyDescent="0.35">
      <c r="A109" s="15">
        <v>10.6</v>
      </c>
      <c r="F109" s="4">
        <f t="shared" si="39"/>
        <v>1</v>
      </c>
      <c r="G109" s="4">
        <f t="shared" si="40"/>
        <v>0.99960908679851979</v>
      </c>
      <c r="H109" s="4">
        <f t="shared" si="41"/>
        <v>0.88079707797788231</v>
      </c>
      <c r="J109" s="12">
        <f t="shared" si="42"/>
        <v>0.99960908679851979</v>
      </c>
      <c r="K109" s="12">
        <f t="shared" si="43"/>
        <v>0.99960908679851979</v>
      </c>
      <c r="L109" s="12">
        <f t="shared" si="44"/>
        <v>1</v>
      </c>
      <c r="M109" s="4">
        <f t="shared" si="45"/>
        <v>1</v>
      </c>
      <c r="N109" s="4">
        <f t="shared" si="46"/>
        <v>1</v>
      </c>
      <c r="O109" s="4">
        <f t="shared" si="47"/>
        <v>1</v>
      </c>
      <c r="AA109" s="12">
        <f t="shared" si="48"/>
        <v>1</v>
      </c>
      <c r="AB109" s="12">
        <f t="shared" si="49"/>
        <v>0.99999999999999989</v>
      </c>
      <c r="AC109" s="12">
        <f t="shared" si="50"/>
        <v>1</v>
      </c>
      <c r="AD109" s="12">
        <f t="shared" si="51"/>
        <v>0.99995340200412652</v>
      </c>
      <c r="AE109" s="12">
        <f t="shared" si="52"/>
        <v>0.99995340200412652</v>
      </c>
      <c r="AF109" s="12">
        <f t="shared" si="53"/>
        <v>1</v>
      </c>
      <c r="AR109">
        <f t="shared" si="54"/>
        <v>1</v>
      </c>
      <c r="AS109">
        <f t="shared" si="55"/>
        <v>1</v>
      </c>
      <c r="AT109">
        <f t="shared" si="56"/>
        <v>1</v>
      </c>
      <c r="AU109">
        <f t="shared" si="57"/>
        <v>0.99999999999999989</v>
      </c>
      <c r="AV109">
        <f t="shared" si="58"/>
        <v>0.99999999999999989</v>
      </c>
      <c r="AW109">
        <f t="shared" si="59"/>
        <v>1</v>
      </c>
      <c r="AX109">
        <f t="shared" si="60"/>
        <v>0.99960908679851979</v>
      </c>
      <c r="AY109">
        <f t="shared" si="61"/>
        <v>0.99960908679851979</v>
      </c>
      <c r="AZ109">
        <f t="shared" si="62"/>
        <v>1</v>
      </c>
      <c r="BA109">
        <f t="shared" si="63"/>
        <v>0.88079707797788231</v>
      </c>
      <c r="BB109">
        <f t="shared" si="64"/>
        <v>0.88079707797788231</v>
      </c>
      <c r="BC109">
        <f t="shared" si="65"/>
        <v>1</v>
      </c>
      <c r="BO109">
        <f t="shared" si="66"/>
        <v>0</v>
      </c>
      <c r="BP109">
        <f t="shared" si="67"/>
        <v>0</v>
      </c>
      <c r="BQ109">
        <f t="shared" si="68"/>
        <v>1</v>
      </c>
      <c r="BR109">
        <f t="shared" si="69"/>
        <v>3.9091320148021413E-4</v>
      </c>
      <c r="BS109">
        <f t="shared" si="70"/>
        <v>3.9091320148021413E-4</v>
      </c>
      <c r="BT109">
        <f t="shared" si="71"/>
        <v>1</v>
      </c>
      <c r="BU109">
        <f t="shared" si="72"/>
        <v>3.9091320148021413E-4</v>
      </c>
      <c r="BV109">
        <f t="shared" si="73"/>
        <v>3.9091320148021413E-4</v>
      </c>
      <c r="BW109">
        <f t="shared" si="74"/>
        <v>1</v>
      </c>
      <c r="BX109">
        <f t="shared" si="75"/>
        <v>0</v>
      </c>
      <c r="BY109">
        <f t="shared" si="76"/>
        <v>0</v>
      </c>
      <c r="BZ109">
        <f t="shared" si="77"/>
        <v>1</v>
      </c>
    </row>
    <row r="110" spans="1:78" x14ac:dyDescent="0.35">
      <c r="A110" s="15">
        <v>10.7</v>
      </c>
      <c r="F110" s="4">
        <f t="shared" si="39"/>
        <v>1</v>
      </c>
      <c r="G110" s="4">
        <f t="shared" si="40"/>
        <v>0.99934506921543886</v>
      </c>
      <c r="H110" s="4">
        <f t="shared" si="41"/>
        <v>0.91682730350607744</v>
      </c>
      <c r="J110" s="12">
        <f t="shared" si="42"/>
        <v>0.99934506921543886</v>
      </c>
      <c r="K110" s="12">
        <f t="shared" si="43"/>
        <v>0.99934506921543886</v>
      </c>
      <c r="L110" s="12">
        <f t="shared" si="44"/>
        <v>1</v>
      </c>
      <c r="M110" s="4">
        <f t="shared" si="45"/>
        <v>1</v>
      </c>
      <c r="N110" s="4">
        <f t="shared" si="46"/>
        <v>1</v>
      </c>
      <c r="O110" s="4">
        <f t="shared" si="47"/>
        <v>1</v>
      </c>
      <c r="AA110" s="12">
        <f t="shared" si="48"/>
        <v>1</v>
      </c>
      <c r="AB110" s="12">
        <f t="shared" si="49"/>
        <v>1</v>
      </c>
      <c r="AC110" s="12">
        <f t="shared" si="50"/>
        <v>1</v>
      </c>
      <c r="AD110" s="12">
        <f t="shared" si="51"/>
        <v>0.99994552764063116</v>
      </c>
      <c r="AE110" s="12">
        <f t="shared" si="52"/>
        <v>0.99994552764063116</v>
      </c>
      <c r="AF110" s="12">
        <f t="shared" si="53"/>
        <v>1</v>
      </c>
      <c r="AR110">
        <f t="shared" si="54"/>
        <v>1</v>
      </c>
      <c r="AS110">
        <f t="shared" si="55"/>
        <v>1</v>
      </c>
      <c r="AT110">
        <f t="shared" si="56"/>
        <v>1</v>
      </c>
      <c r="AU110">
        <f t="shared" si="57"/>
        <v>1</v>
      </c>
      <c r="AV110">
        <f t="shared" si="58"/>
        <v>1</v>
      </c>
      <c r="AW110">
        <f t="shared" si="59"/>
        <v>1</v>
      </c>
      <c r="AX110">
        <f t="shared" si="60"/>
        <v>0.99934506921543886</v>
      </c>
      <c r="AY110">
        <f t="shared" si="61"/>
        <v>0.99934506921543886</v>
      </c>
      <c r="AZ110">
        <f t="shared" si="62"/>
        <v>1</v>
      </c>
      <c r="BA110">
        <f t="shared" si="63"/>
        <v>0.91682730350607744</v>
      </c>
      <c r="BB110">
        <f t="shared" si="64"/>
        <v>0.91682730350607744</v>
      </c>
      <c r="BC110">
        <f t="shared" si="65"/>
        <v>1</v>
      </c>
      <c r="BO110">
        <f t="shared" si="66"/>
        <v>0</v>
      </c>
      <c r="BP110">
        <f t="shared" si="67"/>
        <v>0</v>
      </c>
      <c r="BQ110">
        <f t="shared" si="68"/>
        <v>1</v>
      </c>
      <c r="BR110">
        <f t="shared" si="69"/>
        <v>6.5493078456113629E-4</v>
      </c>
      <c r="BS110">
        <f t="shared" si="70"/>
        <v>6.5493078456113629E-4</v>
      </c>
      <c r="BT110">
        <f t="shared" si="71"/>
        <v>1</v>
      </c>
      <c r="BU110">
        <f t="shared" si="72"/>
        <v>6.5493078456113629E-4</v>
      </c>
      <c r="BV110">
        <f t="shared" si="73"/>
        <v>6.5493078456113629E-4</v>
      </c>
      <c r="BW110">
        <f t="shared" si="74"/>
        <v>1</v>
      </c>
      <c r="BX110">
        <f t="shared" si="75"/>
        <v>0</v>
      </c>
      <c r="BY110">
        <f t="shared" si="76"/>
        <v>0</v>
      </c>
      <c r="BZ110">
        <f t="shared" si="77"/>
        <v>1</v>
      </c>
    </row>
    <row r="111" spans="1:78" x14ac:dyDescent="0.35">
      <c r="A111" s="15">
        <v>10.8</v>
      </c>
      <c r="F111" s="4">
        <f t="shared" si="39"/>
        <v>1</v>
      </c>
      <c r="G111" s="4">
        <f t="shared" si="40"/>
        <v>0.99893671566354703</v>
      </c>
      <c r="H111" s="4">
        <f t="shared" si="41"/>
        <v>0.94267582410113104</v>
      </c>
      <c r="J111" s="12">
        <f t="shared" si="42"/>
        <v>0.99893671566354703</v>
      </c>
      <c r="K111" s="12">
        <f t="shared" si="43"/>
        <v>0.99893671566354703</v>
      </c>
      <c r="L111" s="12">
        <f t="shared" si="44"/>
        <v>1</v>
      </c>
      <c r="M111" s="4">
        <f t="shared" si="45"/>
        <v>1</v>
      </c>
      <c r="N111" s="4">
        <f t="shared" si="46"/>
        <v>1</v>
      </c>
      <c r="O111" s="4">
        <f t="shared" si="47"/>
        <v>1</v>
      </c>
      <c r="AA111" s="12">
        <f t="shared" si="48"/>
        <v>1</v>
      </c>
      <c r="AB111" s="12">
        <f t="shared" si="49"/>
        <v>1</v>
      </c>
      <c r="AC111" s="12">
        <f t="shared" si="50"/>
        <v>1</v>
      </c>
      <c r="AD111" s="12">
        <f t="shared" si="51"/>
        <v>0.99993904810166656</v>
      </c>
      <c r="AE111" s="12">
        <f t="shared" si="52"/>
        <v>0.99993904810166656</v>
      </c>
      <c r="AF111" s="12">
        <f t="shared" si="53"/>
        <v>1</v>
      </c>
      <c r="AR111">
        <f t="shared" si="54"/>
        <v>1</v>
      </c>
      <c r="AS111">
        <f t="shared" si="55"/>
        <v>1</v>
      </c>
      <c r="AT111">
        <f t="shared" si="56"/>
        <v>1</v>
      </c>
      <c r="AU111">
        <f t="shared" si="57"/>
        <v>1</v>
      </c>
      <c r="AV111">
        <f t="shared" si="58"/>
        <v>1</v>
      </c>
      <c r="AW111">
        <f t="shared" si="59"/>
        <v>1</v>
      </c>
      <c r="AX111">
        <f t="shared" si="60"/>
        <v>0.99893671566354703</v>
      </c>
      <c r="AY111">
        <f t="shared" si="61"/>
        <v>0.99893671566354703</v>
      </c>
      <c r="AZ111">
        <f t="shared" si="62"/>
        <v>1</v>
      </c>
      <c r="BA111">
        <f t="shared" si="63"/>
        <v>0.94267582410113104</v>
      </c>
      <c r="BB111">
        <f t="shared" si="64"/>
        <v>0.94267582410113104</v>
      </c>
      <c r="BC111">
        <f t="shared" si="65"/>
        <v>1</v>
      </c>
      <c r="BO111">
        <f t="shared" si="66"/>
        <v>0</v>
      </c>
      <c r="BP111">
        <f t="shared" si="67"/>
        <v>0</v>
      </c>
      <c r="BQ111">
        <f t="shared" si="68"/>
        <v>1</v>
      </c>
      <c r="BR111">
        <f t="shared" si="69"/>
        <v>1.0632843364529743E-3</v>
      </c>
      <c r="BS111">
        <f t="shared" si="70"/>
        <v>1.0632843364529743E-3</v>
      </c>
      <c r="BT111">
        <f t="shared" si="71"/>
        <v>1</v>
      </c>
      <c r="BU111">
        <f t="shared" si="72"/>
        <v>1.0632843364529743E-3</v>
      </c>
      <c r="BV111">
        <f t="shared" si="73"/>
        <v>1.0632843364529743E-3</v>
      </c>
      <c r="BW111">
        <f t="shared" si="74"/>
        <v>1</v>
      </c>
      <c r="BX111">
        <f t="shared" si="75"/>
        <v>0</v>
      </c>
      <c r="BY111">
        <f t="shared" si="76"/>
        <v>0</v>
      </c>
      <c r="BZ111">
        <f t="shared" si="77"/>
        <v>1</v>
      </c>
    </row>
    <row r="112" spans="1:78" x14ac:dyDescent="0.35">
      <c r="A112" s="15">
        <v>10.9</v>
      </c>
      <c r="F112" s="4">
        <f t="shared" si="39"/>
        <v>1</v>
      </c>
      <c r="G112" s="4">
        <f t="shared" si="40"/>
        <v>0.99832131019888715</v>
      </c>
      <c r="H112" s="4">
        <f t="shared" si="41"/>
        <v>0.96083427720323566</v>
      </c>
      <c r="J112" s="12">
        <f t="shared" si="42"/>
        <v>0.99832131019888715</v>
      </c>
      <c r="K112" s="12">
        <f t="shared" si="43"/>
        <v>0.99832131019888715</v>
      </c>
      <c r="L112" s="12">
        <f t="shared" si="44"/>
        <v>1</v>
      </c>
      <c r="M112" s="4">
        <f t="shared" si="45"/>
        <v>1</v>
      </c>
      <c r="N112" s="4">
        <f t="shared" si="46"/>
        <v>1</v>
      </c>
      <c r="O112" s="4">
        <f t="shared" si="47"/>
        <v>1</v>
      </c>
      <c r="AA112" s="12">
        <f t="shared" si="48"/>
        <v>0.99999999999999989</v>
      </c>
      <c r="AB112" s="12">
        <f t="shared" si="49"/>
        <v>1</v>
      </c>
      <c r="AC112" s="12">
        <f t="shared" si="50"/>
        <v>1</v>
      </c>
      <c r="AD112" s="12">
        <f t="shared" si="51"/>
        <v>0.99993425290058802</v>
      </c>
      <c r="AE112" s="12">
        <f t="shared" si="52"/>
        <v>0.99993425290058802</v>
      </c>
      <c r="AF112" s="12">
        <f t="shared" si="53"/>
        <v>1</v>
      </c>
      <c r="AR112">
        <f t="shared" si="54"/>
        <v>1</v>
      </c>
      <c r="AS112">
        <f t="shared" si="55"/>
        <v>1</v>
      </c>
      <c r="AT112">
        <f t="shared" si="56"/>
        <v>1</v>
      </c>
      <c r="AU112">
        <f t="shared" si="57"/>
        <v>1</v>
      </c>
      <c r="AV112">
        <f t="shared" si="58"/>
        <v>1</v>
      </c>
      <c r="AW112">
        <f t="shared" si="59"/>
        <v>1</v>
      </c>
      <c r="AX112">
        <f t="shared" si="60"/>
        <v>0.99832131019888715</v>
      </c>
      <c r="AY112">
        <f t="shared" si="61"/>
        <v>0.99832131019888715</v>
      </c>
      <c r="AZ112">
        <f t="shared" si="62"/>
        <v>1</v>
      </c>
      <c r="BA112">
        <f t="shared" si="63"/>
        <v>0.96083427720323566</v>
      </c>
      <c r="BB112">
        <f t="shared" si="64"/>
        <v>0.96083427720323566</v>
      </c>
      <c r="BC112">
        <f t="shared" si="65"/>
        <v>1</v>
      </c>
      <c r="BO112">
        <f t="shared" si="66"/>
        <v>0</v>
      </c>
      <c r="BP112">
        <f t="shared" si="67"/>
        <v>0</v>
      </c>
      <c r="BQ112">
        <f t="shared" si="68"/>
        <v>1</v>
      </c>
      <c r="BR112">
        <f t="shared" si="69"/>
        <v>1.6786898011128537E-3</v>
      </c>
      <c r="BS112">
        <f t="shared" si="70"/>
        <v>1.6786898011128537E-3</v>
      </c>
      <c r="BT112">
        <f t="shared" si="71"/>
        <v>1</v>
      </c>
      <c r="BU112">
        <f t="shared" si="72"/>
        <v>1.6786898011128537E-3</v>
      </c>
      <c r="BV112">
        <f t="shared" si="73"/>
        <v>1.6786898011128537E-3</v>
      </c>
      <c r="BW112">
        <f t="shared" si="74"/>
        <v>1</v>
      </c>
      <c r="BX112">
        <f t="shared" si="75"/>
        <v>0</v>
      </c>
      <c r="BY112">
        <f t="shared" si="76"/>
        <v>0</v>
      </c>
      <c r="BZ112">
        <f t="shared" si="77"/>
        <v>1</v>
      </c>
    </row>
    <row r="113" spans="1:78" x14ac:dyDescent="0.35">
      <c r="A113" s="15">
        <v>11</v>
      </c>
      <c r="F113" s="4">
        <f t="shared" si="39"/>
        <v>1</v>
      </c>
      <c r="G113" s="4">
        <f t="shared" si="40"/>
        <v>0.99741521238135811</v>
      </c>
      <c r="H113" s="4">
        <f t="shared" si="41"/>
        <v>0.97340300642313426</v>
      </c>
      <c r="J113" s="12">
        <f t="shared" si="42"/>
        <v>0.99741521238135811</v>
      </c>
      <c r="K113" s="12">
        <f t="shared" si="43"/>
        <v>0.99741521238135811</v>
      </c>
      <c r="L113" s="12">
        <f t="shared" si="44"/>
        <v>1</v>
      </c>
      <c r="M113" s="4">
        <f t="shared" si="45"/>
        <v>1</v>
      </c>
      <c r="N113" s="4">
        <f t="shared" si="46"/>
        <v>1</v>
      </c>
      <c r="O113" s="4">
        <f t="shared" si="47"/>
        <v>1</v>
      </c>
      <c r="AA113" s="12">
        <f t="shared" si="48"/>
        <v>1</v>
      </c>
      <c r="AB113" s="12">
        <f t="shared" si="49"/>
        <v>0.99999999999999989</v>
      </c>
      <c r="AC113" s="12">
        <f t="shared" si="50"/>
        <v>1</v>
      </c>
      <c r="AD113" s="12">
        <f t="shared" si="51"/>
        <v>0.99993125242030934</v>
      </c>
      <c r="AE113" s="12">
        <f t="shared" si="52"/>
        <v>0.99993125242030934</v>
      </c>
      <c r="AF113" s="12">
        <f t="shared" si="53"/>
        <v>1</v>
      </c>
      <c r="AR113">
        <f t="shared" si="54"/>
        <v>0.99999999999999989</v>
      </c>
      <c r="AS113">
        <f t="shared" si="55"/>
        <v>1</v>
      </c>
      <c r="AT113">
        <f t="shared" si="56"/>
        <v>1</v>
      </c>
      <c r="AU113">
        <f t="shared" si="57"/>
        <v>1</v>
      </c>
      <c r="AV113">
        <f t="shared" si="58"/>
        <v>0.99999999999999989</v>
      </c>
      <c r="AW113">
        <f t="shared" si="59"/>
        <v>1</v>
      </c>
      <c r="AX113">
        <f t="shared" si="60"/>
        <v>0.99741521238135811</v>
      </c>
      <c r="AY113">
        <f t="shared" si="61"/>
        <v>0.99741521238135811</v>
      </c>
      <c r="AZ113">
        <f t="shared" si="62"/>
        <v>1</v>
      </c>
      <c r="BA113">
        <f t="shared" si="63"/>
        <v>0.97340300642313426</v>
      </c>
      <c r="BB113">
        <f t="shared" si="64"/>
        <v>0.97340300642313426</v>
      </c>
      <c r="BC113">
        <f t="shared" si="65"/>
        <v>1</v>
      </c>
      <c r="BO113">
        <f t="shared" si="66"/>
        <v>0</v>
      </c>
      <c r="BP113">
        <f t="shared" si="67"/>
        <v>0</v>
      </c>
      <c r="BQ113">
        <f t="shared" si="68"/>
        <v>1</v>
      </c>
      <c r="BR113">
        <f t="shared" si="69"/>
        <v>2.5847876186418928E-3</v>
      </c>
      <c r="BS113">
        <f t="shared" si="70"/>
        <v>2.5847876186418928E-3</v>
      </c>
      <c r="BT113">
        <f t="shared" si="71"/>
        <v>1</v>
      </c>
      <c r="BU113">
        <f t="shared" si="72"/>
        <v>2.5847876186418928E-3</v>
      </c>
      <c r="BV113">
        <f t="shared" si="73"/>
        <v>2.5847876186418928E-3</v>
      </c>
      <c r="BW113">
        <f t="shared" si="74"/>
        <v>1</v>
      </c>
      <c r="BX113">
        <f t="shared" si="75"/>
        <v>0</v>
      </c>
      <c r="BY113">
        <f t="shared" si="76"/>
        <v>0</v>
      </c>
      <c r="BZ113">
        <f t="shared" si="77"/>
        <v>1</v>
      </c>
    </row>
    <row r="114" spans="1:78" x14ac:dyDescent="0.35">
      <c r="A114" s="15">
        <v>11.1</v>
      </c>
      <c r="F114" s="4">
        <f t="shared" si="39"/>
        <v>1</v>
      </c>
      <c r="G114" s="4">
        <f t="shared" si="40"/>
        <v>0.99610894941634243</v>
      </c>
      <c r="H114" s="4">
        <f t="shared" si="41"/>
        <v>0.98201379003790845</v>
      </c>
      <c r="J114" s="12">
        <f t="shared" si="42"/>
        <v>0.99610894941634243</v>
      </c>
      <c r="K114" s="12">
        <f t="shared" si="43"/>
        <v>0.99610894941634243</v>
      </c>
      <c r="L114" s="12">
        <f t="shared" si="44"/>
        <v>1</v>
      </c>
      <c r="M114" s="4">
        <f t="shared" si="45"/>
        <v>1</v>
      </c>
      <c r="N114" s="4">
        <f t="shared" si="46"/>
        <v>1</v>
      </c>
      <c r="O114" s="4">
        <f t="shared" si="47"/>
        <v>1</v>
      </c>
      <c r="AA114" s="12">
        <f t="shared" si="48"/>
        <v>1</v>
      </c>
      <c r="AB114" s="12">
        <f t="shared" si="49"/>
        <v>1</v>
      </c>
      <c r="AC114" s="12">
        <f t="shared" si="50"/>
        <v>1</v>
      </c>
      <c r="AD114" s="12">
        <f t="shared" si="51"/>
        <v>0.9999300147472292</v>
      </c>
      <c r="AE114" s="12">
        <f t="shared" si="52"/>
        <v>0.9999300147472292</v>
      </c>
      <c r="AF114" s="12">
        <f t="shared" si="53"/>
        <v>1</v>
      </c>
      <c r="AR114">
        <f t="shared" si="54"/>
        <v>1</v>
      </c>
      <c r="AS114">
        <f t="shared" si="55"/>
        <v>1</v>
      </c>
      <c r="AT114">
        <f t="shared" si="56"/>
        <v>1</v>
      </c>
      <c r="AU114">
        <f t="shared" si="57"/>
        <v>1</v>
      </c>
      <c r="AV114">
        <f t="shared" si="58"/>
        <v>1</v>
      </c>
      <c r="AW114">
        <f t="shared" si="59"/>
        <v>1</v>
      </c>
      <c r="AX114">
        <f t="shared" si="60"/>
        <v>0.99610894941634243</v>
      </c>
      <c r="AY114">
        <f t="shared" si="61"/>
        <v>0.99610894941634243</v>
      </c>
      <c r="AZ114">
        <f t="shared" si="62"/>
        <v>1</v>
      </c>
      <c r="BA114">
        <f t="shared" si="63"/>
        <v>0.98201379003790845</v>
      </c>
      <c r="BB114">
        <f t="shared" si="64"/>
        <v>0.98201379003790845</v>
      </c>
      <c r="BC114">
        <f t="shared" si="65"/>
        <v>1</v>
      </c>
      <c r="BO114">
        <f t="shared" si="66"/>
        <v>0</v>
      </c>
      <c r="BP114">
        <f t="shared" si="67"/>
        <v>0</v>
      </c>
      <c r="BQ114">
        <f t="shared" si="68"/>
        <v>1</v>
      </c>
      <c r="BR114">
        <f t="shared" si="69"/>
        <v>3.8910505836575737E-3</v>
      </c>
      <c r="BS114">
        <f t="shared" si="70"/>
        <v>3.8910505836575737E-3</v>
      </c>
      <c r="BT114">
        <f t="shared" si="71"/>
        <v>1</v>
      </c>
      <c r="BU114">
        <f t="shared" si="72"/>
        <v>3.8910505836575737E-3</v>
      </c>
      <c r="BV114">
        <f t="shared" si="73"/>
        <v>3.8910505836575737E-3</v>
      </c>
      <c r="BW114">
        <f t="shared" si="74"/>
        <v>1</v>
      </c>
      <c r="BX114">
        <f t="shared" si="75"/>
        <v>0</v>
      </c>
      <c r="BY114">
        <f t="shared" si="76"/>
        <v>0</v>
      </c>
      <c r="BZ114">
        <f t="shared" si="77"/>
        <v>1</v>
      </c>
    </row>
    <row r="115" spans="1:78" x14ac:dyDescent="0.35">
      <c r="A115" s="15">
        <v>11.2</v>
      </c>
      <c r="F115" s="4">
        <f t="shared" si="39"/>
        <v>1</v>
      </c>
      <c r="G115" s="4">
        <f t="shared" si="40"/>
        <v>0.9942618065677149</v>
      </c>
      <c r="H115" s="4">
        <f t="shared" si="41"/>
        <v>0.98787156501572571</v>
      </c>
      <c r="J115" s="12">
        <f t="shared" si="42"/>
        <v>0.9942618065677149</v>
      </c>
      <c r="K115" s="12">
        <f t="shared" si="43"/>
        <v>0.9942618065677149</v>
      </c>
      <c r="L115" s="12">
        <f t="shared" si="44"/>
        <v>1</v>
      </c>
      <c r="M115" s="4">
        <f t="shared" si="45"/>
        <v>1</v>
      </c>
      <c r="N115" s="4">
        <f t="shared" si="46"/>
        <v>1</v>
      </c>
      <c r="O115" s="4">
        <f t="shared" si="47"/>
        <v>1</v>
      </c>
      <c r="AA115" s="12">
        <f t="shared" si="48"/>
        <v>1</v>
      </c>
      <c r="AB115" s="12">
        <f t="shared" si="49"/>
        <v>1</v>
      </c>
      <c r="AC115" s="12">
        <f t="shared" si="50"/>
        <v>1</v>
      </c>
      <c r="AD115" s="12">
        <f t="shared" si="51"/>
        <v>0.99993040469402938</v>
      </c>
      <c r="AE115" s="12">
        <f t="shared" si="52"/>
        <v>0.99993040469402938</v>
      </c>
      <c r="AF115" s="12">
        <f t="shared" si="53"/>
        <v>1</v>
      </c>
      <c r="AR115">
        <f t="shared" si="54"/>
        <v>1</v>
      </c>
      <c r="AS115">
        <f t="shared" si="55"/>
        <v>1</v>
      </c>
      <c r="AT115">
        <f t="shared" si="56"/>
        <v>1</v>
      </c>
      <c r="AU115">
        <f t="shared" si="57"/>
        <v>1</v>
      </c>
      <c r="AV115">
        <f t="shared" si="58"/>
        <v>1</v>
      </c>
      <c r="AW115">
        <f t="shared" si="59"/>
        <v>1</v>
      </c>
      <c r="AX115">
        <f t="shared" si="60"/>
        <v>0.9942618065677149</v>
      </c>
      <c r="AY115">
        <f t="shared" si="61"/>
        <v>0.9942618065677149</v>
      </c>
      <c r="AZ115">
        <f t="shared" si="62"/>
        <v>1</v>
      </c>
      <c r="BA115">
        <f t="shared" si="63"/>
        <v>0.98787156501572571</v>
      </c>
      <c r="BB115">
        <f t="shared" si="64"/>
        <v>0.98787156501572571</v>
      </c>
      <c r="BC115">
        <f t="shared" si="65"/>
        <v>1</v>
      </c>
      <c r="BO115">
        <f t="shared" si="66"/>
        <v>0</v>
      </c>
      <c r="BP115">
        <f t="shared" si="67"/>
        <v>0</v>
      </c>
      <c r="BQ115">
        <f t="shared" si="68"/>
        <v>1</v>
      </c>
      <c r="BR115">
        <f t="shared" si="69"/>
        <v>5.7381934322850991E-3</v>
      </c>
      <c r="BS115">
        <f t="shared" si="70"/>
        <v>5.7381934322850991E-3</v>
      </c>
      <c r="BT115">
        <f t="shared" si="71"/>
        <v>1</v>
      </c>
      <c r="BU115">
        <f t="shared" si="72"/>
        <v>5.7381934322850991E-3</v>
      </c>
      <c r="BV115">
        <f t="shared" si="73"/>
        <v>5.7381934322850991E-3</v>
      </c>
      <c r="BW115">
        <f t="shared" si="74"/>
        <v>1</v>
      </c>
      <c r="BX115">
        <f t="shared" si="75"/>
        <v>0</v>
      </c>
      <c r="BY115">
        <f t="shared" si="76"/>
        <v>0</v>
      </c>
      <c r="BZ115">
        <f t="shared" si="77"/>
        <v>1</v>
      </c>
    </row>
    <row r="116" spans="1:78" x14ac:dyDescent="0.35">
      <c r="A116" s="15">
        <v>11.3</v>
      </c>
      <c r="F116" s="4">
        <f t="shared" si="39"/>
        <v>1</v>
      </c>
      <c r="G116" s="4">
        <f t="shared" si="40"/>
        <v>0.99169613771977994</v>
      </c>
      <c r="H116" s="4">
        <f t="shared" si="41"/>
        <v>0.99183742884684012</v>
      </c>
      <c r="J116" s="12">
        <f t="shared" si="42"/>
        <v>0.99183742884684012</v>
      </c>
      <c r="K116" s="12">
        <f t="shared" si="43"/>
        <v>0.99183742884684012</v>
      </c>
      <c r="L116" s="12">
        <f t="shared" si="44"/>
        <v>1</v>
      </c>
      <c r="M116" s="4">
        <f t="shared" si="45"/>
        <v>1</v>
      </c>
      <c r="N116" s="4">
        <f t="shared" si="46"/>
        <v>1</v>
      </c>
      <c r="O116" s="4">
        <f t="shared" si="47"/>
        <v>1</v>
      </c>
      <c r="AA116" s="12">
        <f t="shared" si="48"/>
        <v>1</v>
      </c>
      <c r="AB116" s="12">
        <f t="shared" si="49"/>
        <v>1</v>
      </c>
      <c r="AC116" s="12">
        <f t="shared" si="50"/>
        <v>1</v>
      </c>
      <c r="AD116" s="12">
        <f t="shared" si="51"/>
        <v>0.99993221913329167</v>
      </c>
      <c r="AE116" s="12">
        <f t="shared" si="52"/>
        <v>0.99993221913329167</v>
      </c>
      <c r="AF116" s="12">
        <f t="shared" si="53"/>
        <v>1</v>
      </c>
      <c r="AR116">
        <f t="shared" si="54"/>
        <v>1</v>
      </c>
      <c r="AS116">
        <f t="shared" si="55"/>
        <v>1</v>
      </c>
      <c r="AT116">
        <f t="shared" si="56"/>
        <v>1</v>
      </c>
      <c r="AU116">
        <f t="shared" si="57"/>
        <v>1</v>
      </c>
      <c r="AV116">
        <f t="shared" si="58"/>
        <v>1</v>
      </c>
      <c r="AW116">
        <f t="shared" si="59"/>
        <v>1</v>
      </c>
      <c r="AX116">
        <f t="shared" si="60"/>
        <v>0.99183742884684012</v>
      </c>
      <c r="AY116">
        <f t="shared" si="61"/>
        <v>0.99183742884684012</v>
      </c>
      <c r="AZ116">
        <f t="shared" si="62"/>
        <v>1</v>
      </c>
      <c r="BA116">
        <f t="shared" si="63"/>
        <v>0.99169613771977994</v>
      </c>
      <c r="BB116">
        <f t="shared" si="64"/>
        <v>0.99169613771977994</v>
      </c>
      <c r="BC116">
        <f t="shared" si="65"/>
        <v>1</v>
      </c>
      <c r="BO116">
        <f t="shared" si="66"/>
        <v>0</v>
      </c>
      <c r="BP116">
        <f t="shared" si="67"/>
        <v>0</v>
      </c>
      <c r="BQ116">
        <f t="shared" si="68"/>
        <v>1</v>
      </c>
      <c r="BR116">
        <f t="shared" si="69"/>
        <v>8.3038622802200646E-3</v>
      </c>
      <c r="BS116">
        <f t="shared" si="70"/>
        <v>8.3038622802200646E-3</v>
      </c>
      <c r="BT116">
        <f t="shared" si="71"/>
        <v>1</v>
      </c>
      <c r="BU116">
        <f t="shared" si="72"/>
        <v>8.3038622802200646E-3</v>
      </c>
      <c r="BV116">
        <f t="shared" si="73"/>
        <v>8.3038622802200646E-3</v>
      </c>
      <c r="BW116">
        <f t="shared" si="74"/>
        <v>1</v>
      </c>
      <c r="BX116">
        <f t="shared" si="75"/>
        <v>0</v>
      </c>
      <c r="BY116">
        <f t="shared" si="76"/>
        <v>0</v>
      </c>
      <c r="BZ116">
        <f t="shared" si="77"/>
        <v>1</v>
      </c>
    </row>
    <row r="117" spans="1:78" x14ac:dyDescent="0.35">
      <c r="A117" s="15">
        <v>11.4</v>
      </c>
      <c r="F117" s="4">
        <f t="shared" si="39"/>
        <v>1</v>
      </c>
      <c r="G117" s="4">
        <f t="shared" si="40"/>
        <v>0.98819179185987194</v>
      </c>
      <c r="H117" s="4">
        <f t="shared" si="41"/>
        <v>0.99451370110054971</v>
      </c>
      <c r="J117" s="12">
        <f t="shared" si="42"/>
        <v>0.99451370110054971</v>
      </c>
      <c r="K117" s="12">
        <f t="shared" si="43"/>
        <v>0.99451370110054971</v>
      </c>
      <c r="L117" s="12">
        <f t="shared" si="44"/>
        <v>1</v>
      </c>
      <c r="M117" s="4">
        <f t="shared" si="45"/>
        <v>1</v>
      </c>
      <c r="N117" s="4">
        <f t="shared" si="46"/>
        <v>1</v>
      </c>
      <c r="O117" s="4">
        <f t="shared" si="47"/>
        <v>1</v>
      </c>
      <c r="AA117" s="12">
        <f t="shared" si="48"/>
        <v>0.99999999999999989</v>
      </c>
      <c r="AB117" s="12">
        <f t="shared" si="49"/>
        <v>0.99999999999999989</v>
      </c>
      <c r="AC117" s="12">
        <f t="shared" si="50"/>
        <v>1</v>
      </c>
      <c r="AD117" s="12">
        <f t="shared" si="51"/>
        <v>0.99993521664067619</v>
      </c>
      <c r="AE117" s="12">
        <f t="shared" si="52"/>
        <v>0.99993521664067619</v>
      </c>
      <c r="AF117" s="12">
        <f t="shared" si="53"/>
        <v>1</v>
      </c>
      <c r="AR117">
        <f t="shared" si="54"/>
        <v>0.99999999999999989</v>
      </c>
      <c r="AS117">
        <f t="shared" si="55"/>
        <v>1</v>
      </c>
      <c r="AT117">
        <f t="shared" si="56"/>
        <v>1</v>
      </c>
      <c r="AU117">
        <f t="shared" si="57"/>
        <v>1</v>
      </c>
      <c r="AV117">
        <f t="shared" si="58"/>
        <v>0.99999999999999989</v>
      </c>
      <c r="AW117">
        <f t="shared" si="59"/>
        <v>1</v>
      </c>
      <c r="AX117">
        <f t="shared" si="60"/>
        <v>0.99451370110054971</v>
      </c>
      <c r="AY117">
        <f t="shared" si="61"/>
        <v>0.99451370110054971</v>
      </c>
      <c r="AZ117">
        <f t="shared" si="62"/>
        <v>1</v>
      </c>
      <c r="BA117">
        <f t="shared" si="63"/>
        <v>0.98819179185987194</v>
      </c>
      <c r="BB117">
        <f t="shared" si="64"/>
        <v>0.98819179185987194</v>
      </c>
      <c r="BC117">
        <f t="shared" si="65"/>
        <v>1</v>
      </c>
      <c r="BO117">
        <f t="shared" si="66"/>
        <v>0</v>
      </c>
      <c r="BP117">
        <f t="shared" si="67"/>
        <v>0</v>
      </c>
      <c r="BQ117">
        <f t="shared" si="68"/>
        <v>1</v>
      </c>
      <c r="BR117">
        <f t="shared" si="69"/>
        <v>1.1808208140128063E-2</v>
      </c>
      <c r="BS117">
        <f t="shared" si="70"/>
        <v>1.1808208140128063E-2</v>
      </c>
      <c r="BT117">
        <f t="shared" si="71"/>
        <v>1</v>
      </c>
      <c r="BU117">
        <f t="shared" si="72"/>
        <v>1.1808208140128063E-2</v>
      </c>
      <c r="BV117">
        <f t="shared" si="73"/>
        <v>1.1808208140128063E-2</v>
      </c>
      <c r="BW117">
        <f t="shared" si="74"/>
        <v>1</v>
      </c>
      <c r="BX117">
        <f t="shared" si="75"/>
        <v>0</v>
      </c>
      <c r="BY117">
        <f t="shared" si="76"/>
        <v>0</v>
      </c>
      <c r="BZ117">
        <f t="shared" si="77"/>
        <v>1</v>
      </c>
    </row>
    <row r="118" spans="1:78" x14ac:dyDescent="0.35">
      <c r="A118" s="15">
        <v>11.5</v>
      </c>
      <c r="F118" s="4">
        <f t="shared" si="39"/>
        <v>1</v>
      </c>
      <c r="G118" s="4">
        <f t="shared" si="40"/>
        <v>0.98348129088135039</v>
      </c>
      <c r="H118" s="4">
        <f t="shared" si="41"/>
        <v>0.99631576010056411</v>
      </c>
      <c r="J118" s="12">
        <f t="shared" si="42"/>
        <v>0.99631576010056411</v>
      </c>
      <c r="K118" s="12">
        <f t="shared" si="43"/>
        <v>0.99631576010056411</v>
      </c>
      <c r="L118" s="12">
        <f t="shared" si="44"/>
        <v>1</v>
      </c>
      <c r="M118" s="4">
        <f t="shared" si="45"/>
        <v>1</v>
      </c>
      <c r="N118" s="4">
        <f t="shared" si="46"/>
        <v>1</v>
      </c>
      <c r="O118" s="4">
        <f t="shared" si="47"/>
        <v>1</v>
      </c>
      <c r="AA118" s="12">
        <f t="shared" si="48"/>
        <v>0.99999999999999989</v>
      </c>
      <c r="AB118" s="12">
        <f t="shared" si="49"/>
        <v>1</v>
      </c>
      <c r="AC118" s="12">
        <f t="shared" si="50"/>
        <v>1</v>
      </c>
      <c r="AD118" s="12">
        <f t="shared" si="51"/>
        <v>0.99993914111277793</v>
      </c>
      <c r="AE118" s="12">
        <f t="shared" si="52"/>
        <v>0.99993914111277793</v>
      </c>
      <c r="AF118" s="12">
        <f t="shared" si="53"/>
        <v>1</v>
      </c>
      <c r="AR118">
        <f t="shared" si="54"/>
        <v>1</v>
      </c>
      <c r="AS118">
        <f t="shared" si="55"/>
        <v>1</v>
      </c>
      <c r="AT118">
        <f t="shared" si="56"/>
        <v>1</v>
      </c>
      <c r="AU118">
        <f t="shared" si="57"/>
        <v>1</v>
      </c>
      <c r="AV118">
        <f t="shared" si="58"/>
        <v>1</v>
      </c>
      <c r="AW118">
        <f t="shared" si="59"/>
        <v>1</v>
      </c>
      <c r="AX118">
        <f t="shared" si="60"/>
        <v>0.99631576010056411</v>
      </c>
      <c r="AY118">
        <f t="shared" si="61"/>
        <v>0.99631576010056411</v>
      </c>
      <c r="AZ118">
        <f t="shared" si="62"/>
        <v>1</v>
      </c>
      <c r="BA118">
        <f t="shared" si="63"/>
        <v>0.98348129088135039</v>
      </c>
      <c r="BB118">
        <f t="shared" si="64"/>
        <v>0.98348129088135039</v>
      </c>
      <c r="BC118">
        <f t="shared" si="65"/>
        <v>1</v>
      </c>
      <c r="BO118">
        <f t="shared" si="66"/>
        <v>0</v>
      </c>
      <c r="BP118">
        <f t="shared" si="67"/>
        <v>0</v>
      </c>
      <c r="BQ118">
        <f t="shared" si="68"/>
        <v>1</v>
      </c>
      <c r="BR118">
        <f t="shared" si="69"/>
        <v>1.651870911864961E-2</v>
      </c>
      <c r="BS118">
        <f t="shared" si="70"/>
        <v>1.651870911864961E-2</v>
      </c>
      <c r="BT118">
        <f t="shared" si="71"/>
        <v>1</v>
      </c>
      <c r="BU118">
        <f t="shared" si="72"/>
        <v>1.651870911864961E-2</v>
      </c>
      <c r="BV118">
        <f t="shared" si="73"/>
        <v>1.651870911864961E-2</v>
      </c>
      <c r="BW118">
        <f t="shared" si="74"/>
        <v>1</v>
      </c>
      <c r="BX118">
        <f t="shared" si="75"/>
        <v>0</v>
      </c>
      <c r="BY118">
        <f t="shared" si="76"/>
        <v>0</v>
      </c>
      <c r="BZ118">
        <f t="shared" si="77"/>
        <v>1</v>
      </c>
    </row>
    <row r="119" spans="1:78" x14ac:dyDescent="0.35">
      <c r="A119" s="15">
        <v>11.6</v>
      </c>
      <c r="F119" s="4">
        <f t="shared" si="39"/>
        <v>1</v>
      </c>
      <c r="G119" s="4">
        <f t="shared" si="40"/>
        <v>0.97724670213336673</v>
      </c>
      <c r="H119" s="4">
        <f t="shared" si="41"/>
        <v>0.99752737684336534</v>
      </c>
      <c r="J119" s="12">
        <f t="shared" si="42"/>
        <v>0.99752737684336534</v>
      </c>
      <c r="K119" s="12">
        <f t="shared" si="43"/>
        <v>0.99752737684336534</v>
      </c>
      <c r="L119" s="12">
        <f t="shared" si="44"/>
        <v>1</v>
      </c>
      <c r="M119" s="4">
        <f t="shared" si="45"/>
        <v>1</v>
      </c>
      <c r="N119" s="4">
        <f t="shared" si="46"/>
        <v>1</v>
      </c>
      <c r="O119" s="4">
        <f t="shared" si="47"/>
        <v>1</v>
      </c>
      <c r="AA119" s="12">
        <f t="shared" si="48"/>
        <v>1</v>
      </c>
      <c r="AB119" s="12">
        <f t="shared" si="49"/>
        <v>0.99999999999999978</v>
      </c>
      <c r="AC119" s="12">
        <f t="shared" si="50"/>
        <v>1</v>
      </c>
      <c r="AD119" s="12">
        <f t="shared" si="51"/>
        <v>0.99994373966880512</v>
      </c>
      <c r="AE119" s="12">
        <f t="shared" si="52"/>
        <v>0.99994373966880512</v>
      </c>
      <c r="AF119" s="12">
        <f t="shared" si="53"/>
        <v>1</v>
      </c>
      <c r="AR119">
        <f t="shared" si="54"/>
        <v>0.99999999999999989</v>
      </c>
      <c r="AS119">
        <f t="shared" si="55"/>
        <v>0.99999999999999989</v>
      </c>
      <c r="AT119">
        <f t="shared" si="56"/>
        <v>1</v>
      </c>
      <c r="AU119">
        <f t="shared" si="57"/>
        <v>0.99999999999999989</v>
      </c>
      <c r="AV119">
        <f t="shared" si="58"/>
        <v>0.99999999999999989</v>
      </c>
      <c r="AW119">
        <f t="shared" si="59"/>
        <v>1</v>
      </c>
      <c r="AX119">
        <f t="shared" si="60"/>
        <v>0.99752737684336534</v>
      </c>
      <c r="AY119">
        <f t="shared" si="61"/>
        <v>0.99752737684336534</v>
      </c>
      <c r="AZ119">
        <f t="shared" si="62"/>
        <v>1</v>
      </c>
      <c r="BA119">
        <f t="shared" si="63"/>
        <v>0.97724670213336673</v>
      </c>
      <c r="BB119">
        <f t="shared" si="64"/>
        <v>0.97724670213336673</v>
      </c>
      <c r="BC119">
        <f t="shared" si="65"/>
        <v>1</v>
      </c>
      <c r="BO119">
        <f t="shared" si="66"/>
        <v>0</v>
      </c>
      <c r="BP119">
        <f t="shared" si="67"/>
        <v>0</v>
      </c>
      <c r="BQ119">
        <f t="shared" si="68"/>
        <v>1</v>
      </c>
      <c r="BR119">
        <f t="shared" si="69"/>
        <v>2.2753297866633271E-2</v>
      </c>
      <c r="BS119">
        <f t="shared" si="70"/>
        <v>2.2753297866633271E-2</v>
      </c>
      <c r="BT119">
        <f t="shared" si="71"/>
        <v>1</v>
      </c>
      <c r="BU119">
        <f t="shared" si="72"/>
        <v>2.2753297866633271E-2</v>
      </c>
      <c r="BV119">
        <f t="shared" si="73"/>
        <v>2.2753297866633271E-2</v>
      </c>
      <c r="BW119">
        <f t="shared" si="74"/>
        <v>1</v>
      </c>
      <c r="BX119">
        <f t="shared" si="75"/>
        <v>0</v>
      </c>
      <c r="BY119">
        <f t="shared" si="76"/>
        <v>0</v>
      </c>
      <c r="BZ119">
        <f t="shared" si="77"/>
        <v>1</v>
      </c>
    </row>
    <row r="120" spans="1:78" x14ac:dyDescent="0.35">
      <c r="A120" s="15">
        <v>11.7</v>
      </c>
      <c r="F120" s="4">
        <f t="shared" si="39"/>
        <v>1</v>
      </c>
      <c r="G120" s="4">
        <f t="shared" si="40"/>
        <v>0.96911950952197168</v>
      </c>
      <c r="H120" s="4">
        <f t="shared" si="41"/>
        <v>0.99834119891982553</v>
      </c>
      <c r="J120" s="12">
        <f t="shared" si="42"/>
        <v>0.99834119891982553</v>
      </c>
      <c r="K120" s="12">
        <f t="shared" si="43"/>
        <v>0.99834119891982553</v>
      </c>
      <c r="L120" s="12">
        <f t="shared" si="44"/>
        <v>1</v>
      </c>
      <c r="M120" s="4">
        <f t="shared" si="45"/>
        <v>1</v>
      </c>
      <c r="N120" s="4">
        <f t="shared" si="46"/>
        <v>1</v>
      </c>
      <c r="O120" s="4">
        <f t="shared" si="47"/>
        <v>1</v>
      </c>
      <c r="AA120" s="12">
        <f t="shared" si="48"/>
        <v>1</v>
      </c>
      <c r="AB120" s="12">
        <f t="shared" si="49"/>
        <v>0.99999999999999989</v>
      </c>
      <c r="AC120" s="12">
        <f t="shared" si="50"/>
        <v>1</v>
      </c>
      <c r="AD120" s="12">
        <f t="shared" si="51"/>
        <v>0.9999487754090387</v>
      </c>
      <c r="AE120" s="12">
        <f t="shared" si="52"/>
        <v>0.9999487754090387</v>
      </c>
      <c r="AF120" s="12">
        <f t="shared" si="53"/>
        <v>1</v>
      </c>
      <c r="AR120">
        <f t="shared" si="54"/>
        <v>0.99999999999999989</v>
      </c>
      <c r="AS120">
        <f t="shared" si="55"/>
        <v>1</v>
      </c>
      <c r="AT120">
        <f t="shared" si="56"/>
        <v>1</v>
      </c>
      <c r="AU120">
        <f t="shared" si="57"/>
        <v>1</v>
      </c>
      <c r="AV120">
        <f t="shared" si="58"/>
        <v>0.99999999999999989</v>
      </c>
      <c r="AW120">
        <f t="shared" si="59"/>
        <v>1</v>
      </c>
      <c r="AX120">
        <f t="shared" si="60"/>
        <v>0.99834119891982553</v>
      </c>
      <c r="AY120">
        <f t="shared" si="61"/>
        <v>0.99834119891982553</v>
      </c>
      <c r="AZ120">
        <f t="shared" si="62"/>
        <v>1</v>
      </c>
      <c r="BA120">
        <f t="shared" si="63"/>
        <v>0.96911950952197168</v>
      </c>
      <c r="BB120">
        <f t="shared" si="64"/>
        <v>0.96911950952197168</v>
      </c>
      <c r="BC120">
        <f t="shared" si="65"/>
        <v>1</v>
      </c>
      <c r="BO120">
        <f t="shared" si="66"/>
        <v>0</v>
      </c>
      <c r="BP120">
        <f t="shared" si="67"/>
        <v>0</v>
      </c>
      <c r="BQ120">
        <f t="shared" si="68"/>
        <v>1</v>
      </c>
      <c r="BR120">
        <f t="shared" si="69"/>
        <v>3.0880490478028322E-2</v>
      </c>
      <c r="BS120">
        <f t="shared" si="70"/>
        <v>3.0880490478028322E-2</v>
      </c>
      <c r="BT120">
        <f t="shared" si="71"/>
        <v>1</v>
      </c>
      <c r="BU120">
        <f t="shared" si="72"/>
        <v>3.0880490478028322E-2</v>
      </c>
      <c r="BV120">
        <f t="shared" si="73"/>
        <v>3.0880490478028322E-2</v>
      </c>
      <c r="BW120">
        <f t="shared" si="74"/>
        <v>1</v>
      </c>
      <c r="BX120">
        <f t="shared" si="75"/>
        <v>0</v>
      </c>
      <c r="BY120">
        <f t="shared" si="76"/>
        <v>0</v>
      </c>
      <c r="BZ120">
        <f t="shared" si="77"/>
        <v>1</v>
      </c>
    </row>
    <row r="121" spans="1:78" x14ac:dyDescent="0.35">
      <c r="A121" s="15">
        <v>11.8</v>
      </c>
      <c r="F121" s="4">
        <f t="shared" si="39"/>
        <v>1</v>
      </c>
      <c r="G121" s="4">
        <f t="shared" si="40"/>
        <v>0.95868514976803532</v>
      </c>
      <c r="H121" s="4">
        <f t="shared" si="41"/>
        <v>0.99888746396713979</v>
      </c>
      <c r="J121" s="12">
        <f t="shared" si="42"/>
        <v>0.99888746396713979</v>
      </c>
      <c r="K121" s="12">
        <f t="shared" si="43"/>
        <v>0.99888746396713979</v>
      </c>
      <c r="L121" s="12">
        <f t="shared" si="44"/>
        <v>1</v>
      </c>
      <c r="M121" s="4">
        <f t="shared" si="45"/>
        <v>1</v>
      </c>
      <c r="N121" s="4">
        <f t="shared" si="46"/>
        <v>1</v>
      </c>
      <c r="O121" s="4">
        <f t="shared" si="47"/>
        <v>1</v>
      </c>
      <c r="AA121" s="12">
        <f t="shared" si="48"/>
        <v>1</v>
      </c>
      <c r="AB121" s="12">
        <f t="shared" si="49"/>
        <v>0.99999999999999989</v>
      </c>
      <c r="AC121" s="12">
        <f t="shared" si="50"/>
        <v>1</v>
      </c>
      <c r="AD121" s="12">
        <f t="shared" si="51"/>
        <v>0.99995403574042463</v>
      </c>
      <c r="AE121" s="12">
        <f t="shared" si="52"/>
        <v>0.99995403574042463</v>
      </c>
      <c r="AF121" s="12">
        <f t="shared" si="53"/>
        <v>1</v>
      </c>
      <c r="AR121">
        <f t="shared" si="54"/>
        <v>0.99999999999999989</v>
      </c>
      <c r="AS121">
        <f t="shared" si="55"/>
        <v>1</v>
      </c>
      <c r="AT121">
        <f t="shared" si="56"/>
        <v>1</v>
      </c>
      <c r="AU121">
        <f t="shared" si="57"/>
        <v>1</v>
      </c>
      <c r="AV121">
        <f t="shared" si="58"/>
        <v>0.99999999999999989</v>
      </c>
      <c r="AW121">
        <f t="shared" si="59"/>
        <v>1</v>
      </c>
      <c r="AX121">
        <f t="shared" si="60"/>
        <v>0.99888746396713979</v>
      </c>
      <c r="AY121">
        <f t="shared" si="61"/>
        <v>0.99888746396713979</v>
      </c>
      <c r="AZ121">
        <f t="shared" si="62"/>
        <v>1</v>
      </c>
      <c r="BA121">
        <f t="shared" si="63"/>
        <v>0.95868514976803532</v>
      </c>
      <c r="BB121">
        <f t="shared" si="64"/>
        <v>0.95868514976803532</v>
      </c>
      <c r="BC121">
        <f t="shared" si="65"/>
        <v>1</v>
      </c>
      <c r="BO121">
        <f t="shared" si="66"/>
        <v>0</v>
      </c>
      <c r="BP121">
        <f t="shared" si="67"/>
        <v>0</v>
      </c>
      <c r="BQ121">
        <f t="shared" si="68"/>
        <v>1</v>
      </c>
      <c r="BR121">
        <f t="shared" si="69"/>
        <v>4.1314850231964684E-2</v>
      </c>
      <c r="BS121">
        <f t="shared" si="70"/>
        <v>4.1314850231964684E-2</v>
      </c>
      <c r="BT121">
        <f t="shared" si="71"/>
        <v>1</v>
      </c>
      <c r="BU121">
        <f t="shared" si="72"/>
        <v>4.1314850231964684E-2</v>
      </c>
      <c r="BV121">
        <f t="shared" si="73"/>
        <v>4.1314850231964684E-2</v>
      </c>
      <c r="BW121">
        <f t="shared" si="74"/>
        <v>1</v>
      </c>
      <c r="BX121">
        <f t="shared" si="75"/>
        <v>0</v>
      </c>
      <c r="BY121">
        <f t="shared" si="76"/>
        <v>0</v>
      </c>
      <c r="BZ121">
        <f t="shared" si="77"/>
        <v>1</v>
      </c>
    </row>
    <row r="122" spans="1:78" x14ac:dyDescent="0.35">
      <c r="A122" s="15">
        <v>11.9</v>
      </c>
      <c r="F122" s="4">
        <f t="shared" si="39"/>
        <v>1</v>
      </c>
      <c r="G122" s="4">
        <f t="shared" si="40"/>
        <v>0.94549414412456556</v>
      </c>
      <c r="H122" s="4">
        <f t="shared" si="41"/>
        <v>0.99925397116616332</v>
      </c>
      <c r="J122" s="12">
        <f t="shared" si="42"/>
        <v>0.99925397116616332</v>
      </c>
      <c r="K122" s="12">
        <f t="shared" si="43"/>
        <v>0.99925397116616332</v>
      </c>
      <c r="L122" s="12">
        <f t="shared" si="44"/>
        <v>1</v>
      </c>
      <c r="M122" s="4">
        <f t="shared" si="45"/>
        <v>1</v>
      </c>
      <c r="N122" s="4">
        <f t="shared" si="46"/>
        <v>1</v>
      </c>
      <c r="O122" s="4">
        <f t="shared" si="47"/>
        <v>1</v>
      </c>
      <c r="AA122" s="12">
        <f t="shared" si="48"/>
        <v>1</v>
      </c>
      <c r="AB122" s="12">
        <f t="shared" si="49"/>
        <v>1</v>
      </c>
      <c r="AC122" s="12">
        <f t="shared" si="50"/>
        <v>1</v>
      </c>
      <c r="AD122" s="12">
        <f t="shared" si="51"/>
        <v>0.99995933705990403</v>
      </c>
      <c r="AE122" s="12">
        <f t="shared" si="52"/>
        <v>0.99995933705990403</v>
      </c>
      <c r="AF122" s="12">
        <f t="shared" si="53"/>
        <v>1</v>
      </c>
      <c r="AR122">
        <f t="shared" si="54"/>
        <v>1</v>
      </c>
      <c r="AS122">
        <f t="shared" si="55"/>
        <v>1</v>
      </c>
      <c r="AT122">
        <f t="shared" si="56"/>
        <v>1</v>
      </c>
      <c r="AU122">
        <f t="shared" si="57"/>
        <v>1</v>
      </c>
      <c r="AV122">
        <f t="shared" si="58"/>
        <v>1</v>
      </c>
      <c r="AW122">
        <f t="shared" si="59"/>
        <v>1</v>
      </c>
      <c r="AX122">
        <f t="shared" si="60"/>
        <v>0.99925397116616332</v>
      </c>
      <c r="AY122">
        <f t="shared" si="61"/>
        <v>0.99925397116616332</v>
      </c>
      <c r="AZ122">
        <f t="shared" si="62"/>
        <v>1</v>
      </c>
      <c r="BA122">
        <f t="shared" si="63"/>
        <v>0.94549414412456556</v>
      </c>
      <c r="BB122">
        <f t="shared" si="64"/>
        <v>0.94549414412456556</v>
      </c>
      <c r="BC122">
        <f t="shared" si="65"/>
        <v>1</v>
      </c>
      <c r="BO122">
        <f t="shared" si="66"/>
        <v>0</v>
      </c>
      <c r="BP122">
        <f t="shared" si="67"/>
        <v>0</v>
      </c>
      <c r="BQ122">
        <f t="shared" si="68"/>
        <v>1</v>
      </c>
      <c r="BR122">
        <f t="shared" si="69"/>
        <v>5.4505855875434439E-2</v>
      </c>
      <c r="BS122">
        <f t="shared" si="70"/>
        <v>5.4505855875434439E-2</v>
      </c>
      <c r="BT122">
        <f t="shared" si="71"/>
        <v>1</v>
      </c>
      <c r="BU122">
        <f t="shared" si="72"/>
        <v>5.4505855875434439E-2</v>
      </c>
      <c r="BV122">
        <f t="shared" si="73"/>
        <v>5.4505855875434439E-2</v>
      </c>
      <c r="BW122">
        <f t="shared" si="74"/>
        <v>1</v>
      </c>
      <c r="BX122">
        <f t="shared" si="75"/>
        <v>0</v>
      </c>
      <c r="BY122">
        <f t="shared" si="76"/>
        <v>0</v>
      </c>
      <c r="BZ122">
        <f t="shared" si="77"/>
        <v>1</v>
      </c>
    </row>
    <row r="123" spans="1:78" x14ac:dyDescent="0.35">
      <c r="A123" s="15">
        <v>12</v>
      </c>
      <c r="F123" s="4">
        <f t="shared" si="39"/>
        <v>1</v>
      </c>
      <c r="G123" s="4">
        <f t="shared" si="40"/>
        <v>0.92908175431182782</v>
      </c>
      <c r="H123" s="4">
        <f t="shared" si="41"/>
        <v>0.99949979889292051</v>
      </c>
      <c r="J123" s="12">
        <f t="shared" si="42"/>
        <v>0.99949979889292051</v>
      </c>
      <c r="K123" s="12">
        <f t="shared" si="43"/>
        <v>0.99949979889292051</v>
      </c>
      <c r="L123" s="12">
        <f t="shared" si="44"/>
        <v>1</v>
      </c>
      <c r="M123" s="4">
        <f t="shared" si="45"/>
        <v>1</v>
      </c>
      <c r="N123" s="4">
        <f t="shared" si="46"/>
        <v>1</v>
      </c>
      <c r="O123" s="4">
        <f t="shared" si="47"/>
        <v>1</v>
      </c>
      <c r="AA123" s="12">
        <f t="shared" si="48"/>
        <v>0.99999999999999989</v>
      </c>
      <c r="AB123" s="12">
        <f t="shared" si="49"/>
        <v>0.99999999999999978</v>
      </c>
      <c r="AC123" s="12">
        <f t="shared" si="50"/>
        <v>1</v>
      </c>
      <c r="AD123" s="12">
        <f t="shared" si="51"/>
        <v>0.99996452661499469</v>
      </c>
      <c r="AE123" s="12">
        <f t="shared" si="52"/>
        <v>0.99996452661499469</v>
      </c>
      <c r="AF123" s="12">
        <f t="shared" si="53"/>
        <v>1</v>
      </c>
      <c r="AR123">
        <f t="shared" si="54"/>
        <v>0.99999999999999989</v>
      </c>
      <c r="AS123">
        <f t="shared" si="55"/>
        <v>0.99999999999999989</v>
      </c>
      <c r="AT123">
        <f t="shared" si="56"/>
        <v>1</v>
      </c>
      <c r="AU123">
        <f t="shared" si="57"/>
        <v>0.99999999999999989</v>
      </c>
      <c r="AV123">
        <f t="shared" si="58"/>
        <v>0.99999999999999989</v>
      </c>
      <c r="AW123">
        <f t="shared" si="59"/>
        <v>1</v>
      </c>
      <c r="AX123">
        <f t="shared" si="60"/>
        <v>0.99949979889292051</v>
      </c>
      <c r="AY123">
        <f t="shared" si="61"/>
        <v>0.99949979889292051</v>
      </c>
      <c r="AZ123">
        <f t="shared" si="62"/>
        <v>1</v>
      </c>
      <c r="BA123">
        <f t="shared" si="63"/>
        <v>0.92908175431182782</v>
      </c>
      <c r="BB123">
        <f t="shared" si="64"/>
        <v>0.92908175431182782</v>
      </c>
      <c r="BC123">
        <f t="shared" si="65"/>
        <v>1</v>
      </c>
      <c r="BO123">
        <f t="shared" si="66"/>
        <v>0</v>
      </c>
      <c r="BP123">
        <f t="shared" si="67"/>
        <v>0</v>
      </c>
      <c r="BQ123">
        <f t="shared" si="68"/>
        <v>1</v>
      </c>
      <c r="BR123">
        <f t="shared" si="69"/>
        <v>7.0918245688172177E-2</v>
      </c>
      <c r="BS123">
        <f t="shared" si="70"/>
        <v>7.0918245688172177E-2</v>
      </c>
      <c r="BT123">
        <f t="shared" si="71"/>
        <v>1</v>
      </c>
      <c r="BU123">
        <f t="shared" si="72"/>
        <v>7.0918245688172177E-2</v>
      </c>
      <c r="BV123">
        <f t="shared" si="73"/>
        <v>7.0918245688172177E-2</v>
      </c>
      <c r="BW123">
        <f t="shared" si="74"/>
        <v>1</v>
      </c>
      <c r="BX123">
        <f t="shared" si="75"/>
        <v>0</v>
      </c>
      <c r="BY123">
        <f t="shared" si="76"/>
        <v>0</v>
      </c>
      <c r="BZ123">
        <f t="shared" si="77"/>
        <v>1</v>
      </c>
    </row>
    <row r="124" spans="1:78" x14ac:dyDescent="0.35">
      <c r="A124" s="15">
        <v>12.1</v>
      </c>
      <c r="F124" s="4">
        <f t="shared" si="39"/>
        <v>1</v>
      </c>
      <c r="G124" s="4">
        <f t="shared" si="40"/>
        <v>0.9089976004549426</v>
      </c>
      <c r="H124" s="4">
        <f t="shared" si="41"/>
        <v>0.99966464986953363</v>
      </c>
      <c r="J124" s="12">
        <f t="shared" si="42"/>
        <v>0.99966464986953363</v>
      </c>
      <c r="K124" s="12">
        <f t="shared" si="43"/>
        <v>0.99966464986953363</v>
      </c>
      <c r="L124" s="12">
        <f t="shared" si="44"/>
        <v>1</v>
      </c>
      <c r="M124" s="4">
        <f t="shared" si="45"/>
        <v>1</v>
      </c>
      <c r="N124" s="4">
        <f t="shared" si="46"/>
        <v>1</v>
      </c>
      <c r="O124" s="4">
        <f t="shared" si="47"/>
        <v>1</v>
      </c>
      <c r="AA124" s="12">
        <f t="shared" si="48"/>
        <v>1</v>
      </c>
      <c r="AB124" s="12">
        <f t="shared" si="49"/>
        <v>0.99999999999999989</v>
      </c>
      <c r="AC124" s="12">
        <f t="shared" si="50"/>
        <v>1</v>
      </c>
      <c r="AD124" s="12">
        <f t="shared" si="51"/>
        <v>0.99996948233343996</v>
      </c>
      <c r="AE124" s="12">
        <f t="shared" si="52"/>
        <v>0.99996948233343996</v>
      </c>
      <c r="AF124" s="12">
        <f t="shared" si="53"/>
        <v>1</v>
      </c>
      <c r="AR124">
        <f t="shared" si="54"/>
        <v>1</v>
      </c>
      <c r="AS124">
        <f t="shared" si="55"/>
        <v>1</v>
      </c>
      <c r="AT124">
        <f t="shared" si="56"/>
        <v>1</v>
      </c>
      <c r="AU124">
        <f t="shared" si="57"/>
        <v>0.99999999999999989</v>
      </c>
      <c r="AV124">
        <f t="shared" si="58"/>
        <v>0.99999999999999989</v>
      </c>
      <c r="AW124">
        <f t="shared" si="59"/>
        <v>1</v>
      </c>
      <c r="AX124">
        <f t="shared" si="60"/>
        <v>0.99966464986953363</v>
      </c>
      <c r="AY124">
        <f t="shared" si="61"/>
        <v>0.99966464986953363</v>
      </c>
      <c r="AZ124">
        <f t="shared" si="62"/>
        <v>1</v>
      </c>
      <c r="BA124">
        <f t="shared" si="63"/>
        <v>0.9089976004549426</v>
      </c>
      <c r="BB124">
        <f t="shared" si="64"/>
        <v>0.9089976004549426</v>
      </c>
      <c r="BC124">
        <f t="shared" si="65"/>
        <v>1</v>
      </c>
      <c r="BO124">
        <f t="shared" si="66"/>
        <v>0</v>
      </c>
      <c r="BP124">
        <f t="shared" si="67"/>
        <v>0</v>
      </c>
      <c r="BQ124">
        <f t="shared" si="68"/>
        <v>1</v>
      </c>
      <c r="BR124">
        <f t="shared" si="69"/>
        <v>9.10023995450574E-2</v>
      </c>
      <c r="BS124">
        <f t="shared" si="70"/>
        <v>9.10023995450574E-2</v>
      </c>
      <c r="BT124">
        <f t="shared" si="71"/>
        <v>1</v>
      </c>
      <c r="BU124">
        <f t="shared" si="72"/>
        <v>9.10023995450574E-2</v>
      </c>
      <c r="BV124">
        <f t="shared" si="73"/>
        <v>9.10023995450574E-2</v>
      </c>
      <c r="BW124">
        <f t="shared" si="74"/>
        <v>1</v>
      </c>
      <c r="BX124">
        <f t="shared" si="75"/>
        <v>0</v>
      </c>
      <c r="BY124">
        <f t="shared" si="76"/>
        <v>0</v>
      </c>
      <c r="BZ124">
        <f t="shared" si="77"/>
        <v>1</v>
      </c>
    </row>
    <row r="125" spans="1:78" x14ac:dyDescent="0.35">
      <c r="A125" s="15">
        <v>12.2</v>
      </c>
      <c r="F125" s="4">
        <f t="shared" si="39"/>
        <v>0.98000000000000009</v>
      </c>
      <c r="G125" s="4">
        <f t="shared" si="40"/>
        <v>0.88484546418411936</v>
      </c>
      <c r="H125" s="4">
        <f t="shared" si="41"/>
        <v>0.99977518322976666</v>
      </c>
      <c r="J125" s="12">
        <f t="shared" si="42"/>
        <v>0.98000000000000009</v>
      </c>
      <c r="K125" s="12">
        <f t="shared" si="43"/>
        <v>0.98000000000000009</v>
      </c>
      <c r="L125" s="12">
        <f t="shared" si="44"/>
        <v>1</v>
      </c>
      <c r="M125" s="4">
        <f t="shared" si="45"/>
        <v>0.98000000000000009</v>
      </c>
      <c r="N125" s="4">
        <f t="shared" si="46"/>
        <v>0.98000000000000009</v>
      </c>
      <c r="O125" s="4">
        <f t="shared" si="47"/>
        <v>1</v>
      </c>
      <c r="AA125" s="12">
        <f t="shared" si="48"/>
        <v>0.99769293072169418</v>
      </c>
      <c r="AB125" s="12">
        <f t="shared" si="49"/>
        <v>0.99769242330374608</v>
      </c>
      <c r="AC125" s="12">
        <f t="shared" si="50"/>
        <v>0</v>
      </c>
      <c r="AD125" s="12">
        <f t="shared" si="51"/>
        <v>0.97997462910259658</v>
      </c>
      <c r="AE125" s="12">
        <f t="shared" si="52"/>
        <v>0.99731370120985674</v>
      </c>
      <c r="AF125" s="12">
        <f t="shared" si="53"/>
        <v>0</v>
      </c>
      <c r="AR125">
        <f t="shared" si="54"/>
        <v>0.99999550366459533</v>
      </c>
      <c r="AS125">
        <f t="shared" si="55"/>
        <v>0.99999550366459533</v>
      </c>
      <c r="AT125">
        <f t="shared" si="56"/>
        <v>1</v>
      </c>
      <c r="AU125">
        <f t="shared" si="57"/>
        <v>0.99769690928368238</v>
      </c>
      <c r="AV125">
        <f t="shared" si="58"/>
        <v>0.99769690928368238</v>
      </c>
      <c r="AW125">
        <f t="shared" si="59"/>
        <v>1</v>
      </c>
      <c r="AX125">
        <f t="shared" si="60"/>
        <v>0.97977967956517142</v>
      </c>
      <c r="AY125">
        <f t="shared" si="61"/>
        <v>0.97977967956517142</v>
      </c>
      <c r="AZ125">
        <f t="shared" si="62"/>
        <v>1</v>
      </c>
      <c r="BA125">
        <f t="shared" si="63"/>
        <v>0.86714855490043707</v>
      </c>
      <c r="BB125">
        <f t="shared" si="64"/>
        <v>0.86714855490043707</v>
      </c>
      <c r="BC125">
        <f t="shared" si="65"/>
        <v>1</v>
      </c>
      <c r="BO125">
        <f t="shared" si="66"/>
        <v>1.9999999999999907E-2</v>
      </c>
      <c r="BP125">
        <f t="shared" si="67"/>
        <v>1.9999999999999907E-2</v>
      </c>
      <c r="BQ125">
        <f t="shared" si="68"/>
        <v>1</v>
      </c>
      <c r="BR125">
        <f t="shared" si="69"/>
        <v>0.11515453581588064</v>
      </c>
      <c r="BS125">
        <f t="shared" si="70"/>
        <v>0.11515453581588064</v>
      </c>
      <c r="BT125">
        <f t="shared" si="71"/>
        <v>1</v>
      </c>
      <c r="BU125">
        <f t="shared" si="72"/>
        <v>0.13285144509956293</v>
      </c>
      <c r="BV125">
        <f t="shared" si="73"/>
        <v>0.13285144509956295</v>
      </c>
      <c r="BW125">
        <f t="shared" si="74"/>
        <v>1</v>
      </c>
      <c r="BX125">
        <f t="shared" si="75"/>
        <v>2.303090716317624E-3</v>
      </c>
      <c r="BY125">
        <f t="shared" si="76"/>
        <v>2.3030907163176023E-3</v>
      </c>
      <c r="BZ125">
        <f t="shared" si="77"/>
        <v>1</v>
      </c>
    </row>
    <row r="126" spans="1:78" x14ac:dyDescent="0.35">
      <c r="A126" s="15">
        <v>12.3</v>
      </c>
      <c r="F126" s="4">
        <f t="shared" si="39"/>
        <v>0.96000000000000019</v>
      </c>
      <c r="G126" s="4">
        <f t="shared" si="40"/>
        <v>0.85633142684271579</v>
      </c>
      <c r="H126" s="4">
        <f t="shared" si="41"/>
        <v>0.99984928964194031</v>
      </c>
      <c r="J126" s="12">
        <f t="shared" si="42"/>
        <v>0.96000000000000019</v>
      </c>
      <c r="K126" s="12">
        <f t="shared" si="43"/>
        <v>0.96000000000000019</v>
      </c>
      <c r="L126" s="12">
        <f t="shared" si="44"/>
        <v>1</v>
      </c>
      <c r="M126" s="4">
        <f t="shared" si="45"/>
        <v>0.96000000000000019</v>
      </c>
      <c r="N126" s="4">
        <f t="shared" si="46"/>
        <v>0.96000000000000019</v>
      </c>
      <c r="O126" s="4">
        <f t="shared" si="47"/>
        <v>1</v>
      </c>
      <c r="AA126" s="12">
        <f t="shared" si="48"/>
        <v>0.99424809475307041</v>
      </c>
      <c r="AB126" s="12">
        <f t="shared" si="49"/>
        <v>0.99424726330313351</v>
      </c>
      <c r="AC126" s="12">
        <f t="shared" si="50"/>
        <v>0</v>
      </c>
      <c r="AD126" s="12">
        <f t="shared" si="51"/>
        <v>0.95997921375158191</v>
      </c>
      <c r="AE126" s="12">
        <f t="shared" si="52"/>
        <v>0.99285738471452922</v>
      </c>
      <c r="AF126" s="12">
        <f t="shared" si="53"/>
        <v>0</v>
      </c>
      <c r="AR126">
        <f t="shared" si="54"/>
        <v>0.99999397158567749</v>
      </c>
      <c r="AS126">
        <f t="shared" si="55"/>
        <v>0.99999397158567749</v>
      </c>
      <c r="AT126">
        <f t="shared" si="56"/>
        <v>1</v>
      </c>
      <c r="AU126">
        <f t="shared" si="57"/>
        <v>0.99425325707370871</v>
      </c>
      <c r="AV126">
        <f t="shared" si="58"/>
        <v>0.99425325707370871</v>
      </c>
      <c r="AW126">
        <f t="shared" si="59"/>
        <v>1</v>
      </c>
      <c r="AX126">
        <f t="shared" si="60"/>
        <v>0.9598553180562629</v>
      </c>
      <c r="AY126">
        <f t="shared" si="61"/>
        <v>0.9598553180562629</v>
      </c>
      <c r="AZ126">
        <f t="shared" si="62"/>
        <v>1</v>
      </c>
      <c r="BA126">
        <f t="shared" si="63"/>
        <v>0.82207816976900727</v>
      </c>
      <c r="BB126">
        <f t="shared" si="64"/>
        <v>0.82207816976900727</v>
      </c>
      <c r="BC126">
        <f t="shared" si="65"/>
        <v>1</v>
      </c>
      <c r="BO126">
        <f t="shared" si="66"/>
        <v>3.9999999999999813E-2</v>
      </c>
      <c r="BP126">
        <f t="shared" si="67"/>
        <v>3.9999999999999813E-2</v>
      </c>
      <c r="BQ126">
        <f t="shared" si="68"/>
        <v>1</v>
      </c>
      <c r="BR126">
        <f t="shared" si="69"/>
        <v>0.14366857315728421</v>
      </c>
      <c r="BS126">
        <f t="shared" si="70"/>
        <v>0.14366857315728421</v>
      </c>
      <c r="BT126">
        <f t="shared" si="71"/>
        <v>1</v>
      </c>
      <c r="BU126">
        <f t="shared" si="72"/>
        <v>0.17792183023099273</v>
      </c>
      <c r="BV126">
        <f t="shared" si="73"/>
        <v>0.17792183023099267</v>
      </c>
      <c r="BW126">
        <f t="shared" si="74"/>
        <v>1</v>
      </c>
      <c r="BX126">
        <f t="shared" si="75"/>
        <v>5.7467429262912928E-3</v>
      </c>
      <c r="BY126">
        <f t="shared" si="76"/>
        <v>5.7467429262913414E-3</v>
      </c>
      <c r="BZ126">
        <f t="shared" si="77"/>
        <v>1</v>
      </c>
    </row>
    <row r="127" spans="1:78" x14ac:dyDescent="0.35">
      <c r="A127" s="15">
        <v>12.4</v>
      </c>
      <c r="F127" s="4">
        <f t="shared" si="39"/>
        <v>0.93999999999999984</v>
      </c>
      <c r="G127" s="4">
        <f t="shared" si="40"/>
        <v>0.82331569151594852</v>
      </c>
      <c r="H127" s="4">
        <f t="shared" si="41"/>
        <v>0.99989897080609225</v>
      </c>
      <c r="J127" s="12">
        <f t="shared" si="42"/>
        <v>0.93999999999999984</v>
      </c>
      <c r="K127" s="12">
        <f t="shared" si="43"/>
        <v>0.93999999999999984</v>
      </c>
      <c r="L127" s="12">
        <f t="shared" si="44"/>
        <v>1</v>
      </c>
      <c r="M127" s="4">
        <f t="shared" si="45"/>
        <v>0.93999999999999984</v>
      </c>
      <c r="N127" s="4">
        <f t="shared" si="46"/>
        <v>0.93999999999999984</v>
      </c>
      <c r="O127" s="4">
        <f t="shared" si="47"/>
        <v>1</v>
      </c>
      <c r="AA127" s="12">
        <f t="shared" si="48"/>
        <v>0.98939395075571823</v>
      </c>
      <c r="AB127" s="12">
        <f t="shared" si="49"/>
        <v>0.98939294400030631</v>
      </c>
      <c r="AC127" s="12">
        <f t="shared" si="50"/>
        <v>0</v>
      </c>
      <c r="AD127" s="12">
        <f t="shared" si="51"/>
        <v>0.93998322074313334</v>
      </c>
      <c r="AE127" s="12">
        <f t="shared" si="52"/>
        <v>0.98641353445350843</v>
      </c>
      <c r="AF127" s="12">
        <f t="shared" si="53"/>
        <v>0</v>
      </c>
      <c r="AR127">
        <f t="shared" si="54"/>
        <v>0.99999393824836558</v>
      </c>
      <c r="AS127">
        <f t="shared" si="55"/>
        <v>0.99999393824836558</v>
      </c>
      <c r="AT127">
        <f t="shared" si="56"/>
        <v>1</v>
      </c>
      <c r="AU127">
        <f t="shared" si="57"/>
        <v>0.98939894149095697</v>
      </c>
      <c r="AV127">
        <f t="shared" si="58"/>
        <v>0.98939894149095697</v>
      </c>
      <c r="AW127">
        <f t="shared" si="59"/>
        <v>1</v>
      </c>
      <c r="AX127">
        <f t="shared" si="60"/>
        <v>0.93990503255772651</v>
      </c>
      <c r="AY127">
        <f t="shared" si="61"/>
        <v>0.93990503255772651</v>
      </c>
      <c r="AZ127">
        <f t="shared" si="62"/>
        <v>1</v>
      </c>
      <c r="BA127">
        <f t="shared" si="63"/>
        <v>0.7739167500249915</v>
      </c>
      <c r="BB127">
        <f t="shared" si="64"/>
        <v>0.7739167500249915</v>
      </c>
      <c r="BC127">
        <f t="shared" si="65"/>
        <v>1</v>
      </c>
      <c r="BO127">
        <f t="shared" si="66"/>
        <v>6.0000000000000164E-2</v>
      </c>
      <c r="BP127">
        <f t="shared" si="67"/>
        <v>6.0000000000000164E-2</v>
      </c>
      <c r="BQ127">
        <f t="shared" si="68"/>
        <v>1</v>
      </c>
      <c r="BR127">
        <f t="shared" si="69"/>
        <v>0.17668430848405148</v>
      </c>
      <c r="BS127">
        <f t="shared" si="70"/>
        <v>0.17668430848405148</v>
      </c>
      <c r="BT127">
        <f t="shared" si="71"/>
        <v>1</v>
      </c>
      <c r="BU127">
        <f t="shared" si="72"/>
        <v>0.2260832499750085</v>
      </c>
      <c r="BV127">
        <f t="shared" si="73"/>
        <v>0.22608324997500853</v>
      </c>
      <c r="BW127">
        <f t="shared" si="74"/>
        <v>1</v>
      </c>
      <c r="BX127">
        <f t="shared" si="75"/>
        <v>1.0601058509043026E-2</v>
      </c>
      <c r="BY127">
        <f t="shared" si="76"/>
        <v>1.0601058509043118E-2</v>
      </c>
      <c r="BZ127">
        <f t="shared" si="77"/>
        <v>1</v>
      </c>
    </row>
    <row r="128" spans="1:78" x14ac:dyDescent="0.35">
      <c r="A128" s="15">
        <v>12.5</v>
      </c>
      <c r="F128" s="4">
        <f t="shared" si="39"/>
        <v>0.91999999999999993</v>
      </c>
      <c r="G128" s="4">
        <f t="shared" si="40"/>
        <v>0.7858604683671826</v>
      </c>
      <c r="H128" s="4">
        <f t="shared" si="41"/>
        <v>0.99993227585038036</v>
      </c>
      <c r="J128" s="12">
        <f t="shared" si="42"/>
        <v>0.91999999999999993</v>
      </c>
      <c r="K128" s="12">
        <f t="shared" si="43"/>
        <v>0.91999999999999993</v>
      </c>
      <c r="L128" s="12">
        <f t="shared" si="44"/>
        <v>1</v>
      </c>
      <c r="M128" s="4">
        <f t="shared" si="45"/>
        <v>0.91999999999999993</v>
      </c>
      <c r="N128" s="4">
        <f t="shared" si="46"/>
        <v>0.91999999999999993</v>
      </c>
      <c r="O128" s="4">
        <f t="shared" si="47"/>
        <v>1</v>
      </c>
      <c r="AA128" s="12">
        <f t="shared" si="48"/>
        <v>0.98286457973081931</v>
      </c>
      <c r="AB128" s="12">
        <f t="shared" si="49"/>
        <v>0.98286351235287817</v>
      </c>
      <c r="AC128" s="12">
        <f t="shared" si="50"/>
        <v>0</v>
      </c>
      <c r="AD128" s="12">
        <f t="shared" si="51"/>
        <v>0.91998665777573452</v>
      </c>
      <c r="AE128" s="12">
        <f t="shared" si="52"/>
        <v>0.97782207112808861</v>
      </c>
      <c r="AF128" s="12">
        <f t="shared" si="53"/>
        <v>0</v>
      </c>
      <c r="AR128">
        <f t="shared" si="54"/>
        <v>0.99999458206803038</v>
      </c>
      <c r="AS128">
        <f t="shared" si="55"/>
        <v>0.99999458206803038</v>
      </c>
      <c r="AT128">
        <f t="shared" si="56"/>
        <v>1</v>
      </c>
      <c r="AU128">
        <f t="shared" si="57"/>
        <v>0.98286883746937459</v>
      </c>
      <c r="AV128">
        <f t="shared" si="58"/>
        <v>0.98286883746937459</v>
      </c>
      <c r="AW128">
        <f t="shared" si="59"/>
        <v>1</v>
      </c>
      <c r="AX128">
        <f t="shared" si="60"/>
        <v>0.91993769378234991</v>
      </c>
      <c r="AY128">
        <f t="shared" si="61"/>
        <v>0.91993769378234991</v>
      </c>
      <c r="AZ128">
        <f t="shared" si="62"/>
        <v>1</v>
      </c>
      <c r="BA128">
        <f t="shared" si="63"/>
        <v>0.72299163089780794</v>
      </c>
      <c r="BB128">
        <f t="shared" si="64"/>
        <v>0.72299163089780794</v>
      </c>
      <c r="BC128">
        <f t="shared" si="65"/>
        <v>1</v>
      </c>
      <c r="BO128">
        <f t="shared" si="66"/>
        <v>8.0000000000000071E-2</v>
      </c>
      <c r="BP128">
        <f t="shared" si="67"/>
        <v>8.0000000000000071E-2</v>
      </c>
      <c r="BQ128">
        <f t="shared" si="68"/>
        <v>1</v>
      </c>
      <c r="BR128">
        <f t="shared" si="69"/>
        <v>0.2141395316328174</v>
      </c>
      <c r="BS128">
        <f t="shared" si="70"/>
        <v>0.2141395316328174</v>
      </c>
      <c r="BT128">
        <f t="shared" si="71"/>
        <v>1</v>
      </c>
      <c r="BU128">
        <f t="shared" si="72"/>
        <v>0.27700836910219206</v>
      </c>
      <c r="BV128">
        <f t="shared" si="73"/>
        <v>0.27700836910219206</v>
      </c>
      <c r="BW128">
        <f t="shared" si="74"/>
        <v>1</v>
      </c>
      <c r="BX128">
        <f t="shared" si="75"/>
        <v>1.713116253062541E-2</v>
      </c>
      <c r="BY128">
        <f t="shared" si="76"/>
        <v>1.7131162530625407E-2</v>
      </c>
      <c r="BZ128">
        <f t="shared" si="77"/>
        <v>1</v>
      </c>
    </row>
    <row r="129" spans="1:78" x14ac:dyDescent="0.35">
      <c r="A129" s="15">
        <v>12.6</v>
      </c>
      <c r="F129" s="4">
        <f t="shared" si="39"/>
        <v>0.9</v>
      </c>
      <c r="G129" s="4">
        <f t="shared" si="40"/>
        <v>0.74426418895877866</v>
      </c>
      <c r="H129" s="4">
        <f t="shared" si="41"/>
        <v>0.99995460213129761</v>
      </c>
      <c r="J129" s="12">
        <f t="shared" si="42"/>
        <v>0.9</v>
      </c>
      <c r="K129" s="12">
        <f t="shared" si="43"/>
        <v>0.9</v>
      </c>
      <c r="L129" s="12">
        <f t="shared" si="44"/>
        <v>1</v>
      </c>
      <c r="M129" s="4">
        <f t="shared" si="45"/>
        <v>0.9</v>
      </c>
      <c r="N129" s="4">
        <f t="shared" si="46"/>
        <v>0.9</v>
      </c>
      <c r="O129" s="4">
        <f t="shared" si="47"/>
        <v>1</v>
      </c>
      <c r="AA129" s="12">
        <f t="shared" si="48"/>
        <v>0.97442304009508474</v>
      </c>
      <c r="AB129" s="12">
        <f t="shared" si="49"/>
        <v>0.9744219952076153</v>
      </c>
      <c r="AC129" s="12">
        <f t="shared" si="50"/>
        <v>0</v>
      </c>
      <c r="AD129" s="12">
        <f t="shared" si="51"/>
        <v>0.89998955112530499</v>
      </c>
      <c r="AE129" s="12">
        <f t="shared" si="52"/>
        <v>0.96697028721088141</v>
      </c>
      <c r="AF129" s="12">
        <f t="shared" si="53"/>
        <v>0</v>
      </c>
      <c r="AR129">
        <f t="shared" si="54"/>
        <v>0.99999546021312979</v>
      </c>
      <c r="AS129">
        <f t="shared" si="55"/>
        <v>0.99999546021312979</v>
      </c>
      <c r="AT129">
        <f t="shared" si="56"/>
        <v>1</v>
      </c>
      <c r="AU129">
        <f t="shared" si="57"/>
        <v>0.97442641889587778</v>
      </c>
      <c r="AV129">
        <f t="shared" si="58"/>
        <v>0.97442641889587778</v>
      </c>
      <c r="AW129">
        <f t="shared" si="59"/>
        <v>1</v>
      </c>
      <c r="AX129">
        <f t="shared" si="60"/>
        <v>0.89995914191816784</v>
      </c>
      <c r="AY129">
        <f t="shared" si="61"/>
        <v>0.89995914191816784</v>
      </c>
      <c r="AZ129">
        <f t="shared" si="62"/>
        <v>1</v>
      </c>
      <c r="BA129">
        <f t="shared" si="63"/>
        <v>0.66983777006290079</v>
      </c>
      <c r="BB129">
        <f t="shared" si="64"/>
        <v>0.66983777006290079</v>
      </c>
      <c r="BC129">
        <f t="shared" si="65"/>
        <v>1</v>
      </c>
      <c r="BO129">
        <f t="shared" si="66"/>
        <v>9.9999999999999978E-2</v>
      </c>
      <c r="BP129">
        <f t="shared" si="67"/>
        <v>9.9999999999999978E-2</v>
      </c>
      <c r="BQ129">
        <f t="shared" si="68"/>
        <v>1</v>
      </c>
      <c r="BR129">
        <f t="shared" si="69"/>
        <v>0.25573581104122134</v>
      </c>
      <c r="BS129">
        <f t="shared" si="70"/>
        <v>0.25573581104122134</v>
      </c>
      <c r="BT129">
        <f t="shared" si="71"/>
        <v>1</v>
      </c>
      <c r="BU129">
        <f t="shared" si="72"/>
        <v>0.33016222993709921</v>
      </c>
      <c r="BV129">
        <f t="shared" si="73"/>
        <v>0.33016222993709921</v>
      </c>
      <c r="BW129">
        <f t="shared" si="74"/>
        <v>1</v>
      </c>
      <c r="BX129">
        <f t="shared" si="75"/>
        <v>2.5573581104122223E-2</v>
      </c>
      <c r="BY129">
        <f t="shared" si="76"/>
        <v>2.5573581104122129E-2</v>
      </c>
      <c r="BZ129">
        <f t="shared" si="77"/>
        <v>1</v>
      </c>
    </row>
    <row r="130" spans="1:78" x14ac:dyDescent="0.35">
      <c r="A130" s="15">
        <v>12.7</v>
      </c>
      <c r="F130" s="4">
        <f t="shared" si="39"/>
        <v>0.88000000000000012</v>
      </c>
      <c r="G130" s="4">
        <f t="shared" si="40"/>
        <v>0.69907229820388561</v>
      </c>
      <c r="H130" s="4">
        <f t="shared" si="41"/>
        <v>0.99996956844309937</v>
      </c>
      <c r="J130" s="12">
        <f t="shared" si="42"/>
        <v>0.88000000000000012</v>
      </c>
      <c r="K130" s="12">
        <f t="shared" si="43"/>
        <v>0.88000000000000012</v>
      </c>
      <c r="L130" s="12">
        <f t="shared" si="44"/>
        <v>1</v>
      </c>
      <c r="M130" s="4">
        <f t="shared" si="45"/>
        <v>0.88000000000000012</v>
      </c>
      <c r="N130" s="4">
        <f t="shared" si="46"/>
        <v>0.88000000000000012</v>
      </c>
      <c r="O130" s="4">
        <f t="shared" si="47"/>
        <v>1</v>
      </c>
      <c r="AA130" s="12">
        <f t="shared" si="48"/>
        <v>0.96388612292145592</v>
      </c>
      <c r="AB130" s="12">
        <f t="shared" si="49"/>
        <v>0.96388515586849632</v>
      </c>
      <c r="AC130" s="12">
        <f t="shared" si="50"/>
        <v>0</v>
      </c>
      <c r="AD130" s="12">
        <f t="shared" si="51"/>
        <v>0.87999194122533764</v>
      </c>
      <c r="AE130" s="12">
        <f t="shared" si="52"/>
        <v>0.95381172939621861</v>
      </c>
      <c r="AF130" s="12">
        <f t="shared" si="53"/>
        <v>0</v>
      </c>
      <c r="AR130">
        <f t="shared" si="54"/>
        <v>0.99999634821317196</v>
      </c>
      <c r="AS130">
        <f t="shared" si="55"/>
        <v>0.99999634821317196</v>
      </c>
      <c r="AT130">
        <f t="shared" si="56"/>
        <v>1</v>
      </c>
      <c r="AU130">
        <f t="shared" si="57"/>
        <v>0.96388867578446624</v>
      </c>
      <c r="AV130">
        <f t="shared" si="58"/>
        <v>0.96388867578446624</v>
      </c>
      <c r="AW130">
        <f t="shared" si="59"/>
        <v>1</v>
      </c>
      <c r="AX130">
        <f t="shared" si="60"/>
        <v>0.87997322022992752</v>
      </c>
      <c r="AY130">
        <f t="shared" si="61"/>
        <v>0.87997322022992752</v>
      </c>
      <c r="AZ130">
        <f t="shared" si="62"/>
        <v>1</v>
      </c>
      <c r="BA130">
        <f t="shared" si="63"/>
        <v>0.61518362241941937</v>
      </c>
      <c r="BB130">
        <f t="shared" si="64"/>
        <v>0.61518362241941937</v>
      </c>
      <c r="BC130">
        <f t="shared" si="65"/>
        <v>1</v>
      </c>
      <c r="BO130">
        <f t="shared" si="66"/>
        <v>0.11999999999999988</v>
      </c>
      <c r="BP130">
        <f t="shared" si="67"/>
        <v>0.11999999999999988</v>
      </c>
      <c r="BQ130">
        <f t="shared" si="68"/>
        <v>1</v>
      </c>
      <c r="BR130">
        <f t="shared" si="69"/>
        <v>0.30092770179611439</v>
      </c>
      <c r="BS130">
        <f t="shared" si="70"/>
        <v>0.30092770179611439</v>
      </c>
      <c r="BT130">
        <f t="shared" si="71"/>
        <v>1</v>
      </c>
      <c r="BU130">
        <f t="shared" si="72"/>
        <v>0.38481637758058063</v>
      </c>
      <c r="BV130">
        <f t="shared" si="73"/>
        <v>0.38481637758058057</v>
      </c>
      <c r="BW130">
        <f t="shared" si="74"/>
        <v>1</v>
      </c>
      <c r="BX130">
        <f t="shared" si="75"/>
        <v>3.6111324215533758E-2</v>
      </c>
      <c r="BY130">
        <f t="shared" si="76"/>
        <v>3.6111324215533695E-2</v>
      </c>
      <c r="BZ130">
        <f t="shared" si="77"/>
        <v>1</v>
      </c>
    </row>
    <row r="131" spans="1:78" x14ac:dyDescent="0.35">
      <c r="A131" s="15">
        <v>12.8</v>
      </c>
      <c r="F131" s="4">
        <f t="shared" ref="F131:F194" si="78">IF(AND((A130&gt;=$D$4),(A130&lt;=$D$5)),1,IF(AND((A130&gt;$D$3),(A130&lt;$D$4)),((A130-$D$3)/($D$4-$D$3)),IF(AND((A130&gt;$D$5),(A130&lt;$D$6)),((A130-$D$6)/($D$5-$D$6)),0)))</f>
        <v>0.8600000000000001</v>
      </c>
      <c r="G131" s="4">
        <f t="shared" ref="G131:G194" si="79">1/(1+ABS((A130-$D$22)/$D$20)^(2*$D$21))</f>
        <v>0.65105784531108646</v>
      </c>
      <c r="H131" s="4">
        <f t="shared" ref="H131:H194" si="80">1/(1+EXP(-$D$35*(A130-$D$36)))</f>
        <v>0.99997960091272009</v>
      </c>
      <c r="J131" s="12">
        <f t="shared" ref="J131:J194" si="81">MIN(F131,MAX(G131,H131))</f>
        <v>0.8600000000000001</v>
      </c>
      <c r="K131" s="12">
        <f t="shared" ref="K131:K194" si="82">MAX(MIN(F131,G131),MIN(F131,H131))</f>
        <v>0.8600000000000001</v>
      </c>
      <c r="L131" s="12">
        <f t="shared" ref="L131:L194" si="83">IF(ABS(J131-K131)&lt;0.0000001,1,0)</f>
        <v>1</v>
      </c>
      <c r="M131" s="4">
        <f t="shared" ref="M131:M194" si="84">MAX(F131,MIN(G131,H131))</f>
        <v>0.8600000000000001</v>
      </c>
      <c r="N131" s="4">
        <f t="shared" ref="N131:N194" si="85">MIN(MAX(F131,G131),MAX(F131,H131))</f>
        <v>0.8600000000000001</v>
      </c>
      <c r="O131" s="4">
        <f t="shared" ref="O131:O194" si="86">IF(ABS(M131-N131)&lt;0.0000001,1,0)</f>
        <v>1</v>
      </c>
      <c r="AA131" s="12">
        <f t="shared" ref="AA131:AA194" si="87">F131+(G131*H131)-F131*(G131*H131)</f>
        <v>0.95114623900553874</v>
      </c>
      <c r="AB131" s="12">
        <f t="shared" ref="AB131:AB194" si="88">(F131+G131-F131*G131)*(F131+H131-F131*H131)</f>
        <v>0.95114538198612175</v>
      </c>
      <c r="AC131" s="12">
        <f t="shared" ref="AC131:AC194" si="89">IF(ABS(AA131-AB131)&lt;0.0000001,1,0)</f>
        <v>0</v>
      </c>
      <c r="AD131" s="12">
        <f t="shared" ref="AD131:AD194" si="90">F131*(G131+H131-G131*H131)</f>
        <v>0.85999387843273656</v>
      </c>
      <c r="AE131" s="12">
        <f t="shared" ref="AE131:AE194" si="91">(F131*G131) + (F131*H131) - (F131*G131)*(F131*H131)</f>
        <v>0.93837964397749984</v>
      </c>
      <c r="AF131" s="12">
        <f t="shared" ref="AF131:AF194" si="92">IF(ABS(AD131-AE131)&lt;0.0000001,1,0)</f>
        <v>0</v>
      </c>
      <c r="AR131">
        <f t="shared" ref="AR131:AR194" si="93">F131+(MAX(G131,H131))-F131*(MAX(G131,H131))</f>
        <v>0.99999714412778073</v>
      </c>
      <c r="AS131">
        <f t="shared" ref="AS131:AS194" si="94">MAX((F131+G131-F131*G131),(F131+H131-F131*H131))</f>
        <v>0.99999714412778073</v>
      </c>
      <c r="AT131">
        <f t="shared" ref="AT131:AT194" si="95">IF(ABS(AR131-AS131)&lt;0.0000001,1,0)</f>
        <v>1</v>
      </c>
      <c r="AU131">
        <f t="shared" ref="AU131:AU194" si="96">F131+(MIN(G131,H131))-F131*(MIN(G131,H131))</f>
        <v>0.95114809834355218</v>
      </c>
      <c r="AV131">
        <f t="shared" ref="AV131:AV194" si="97">MIN((F131+G131-F131*G131),(F131+H131-F131*H131))</f>
        <v>0.95114809834355218</v>
      </c>
      <c r="AW131">
        <f t="shared" ref="AW131:AW194" si="98">IF(ABS(AU131-AV131)&lt;0.0000001,1,0)</f>
        <v>1</v>
      </c>
      <c r="AX131">
        <f t="shared" ref="AX131:AX194" si="99">F131*(MAX(G131,H131))</f>
        <v>0.85998245678493934</v>
      </c>
      <c r="AY131">
        <f t="shared" ref="AY131:AY194" si="100">MAX(F131*G131,F131*H131)</f>
        <v>0.85998245678493934</v>
      </c>
      <c r="AZ131">
        <f t="shared" ref="AZ131:AZ194" si="101">IF(ABS(AX131-AY131)&lt;0.0000001,1,0)</f>
        <v>1</v>
      </c>
      <c r="BA131">
        <f t="shared" ref="BA131:BA194" si="102">F131*(MIN(G131,H131))</f>
        <v>0.55990974696753437</v>
      </c>
      <c r="BB131">
        <f t="shared" ref="BB131:BB194" si="103">MIN(F131*G131,F131*H131)</f>
        <v>0.55990974696753437</v>
      </c>
      <c r="BC131">
        <f t="shared" ref="BC131:BC194" si="104">IF(ABS(BA131-BB131)&lt;0.0000001,1,0)</f>
        <v>1</v>
      </c>
      <c r="BO131">
        <f t="shared" ref="BO131:BO194" si="105">1-MAX(F131,G131)</f>
        <v>0.1399999999999999</v>
      </c>
      <c r="BP131">
        <f t="shared" ref="BP131:BP194" si="106">MIN(1-F131,1-G131)</f>
        <v>0.1399999999999999</v>
      </c>
      <c r="BQ131">
        <f t="shared" ref="BQ131:BQ194" si="107">IF(ABS(BO131-BP131)&lt;0.0000001,1,0)</f>
        <v>1</v>
      </c>
      <c r="BR131">
        <f t="shared" ref="BR131:BR194" si="108">1-MIN(F131,G131)</f>
        <v>0.34894215468891354</v>
      </c>
      <c r="BS131">
        <f t="shared" ref="BS131:BS194" si="109">MAX(1-F131,1-G131)</f>
        <v>0.34894215468891354</v>
      </c>
      <c r="BT131">
        <f t="shared" ref="BT131:BT194" si="110">IF(ABS(BR131-BS131)&lt;0.0000001,1,0)</f>
        <v>1</v>
      </c>
      <c r="BU131">
        <f t="shared" ref="BU131:BU194" si="111">1-F131*G131</f>
        <v>0.44009025303246563</v>
      </c>
      <c r="BV131">
        <f t="shared" ref="BV131:BV194" si="112">(1-F131)+(1-G131)-(1-F131)*(1-G131)</f>
        <v>0.44009025303246557</v>
      </c>
      <c r="BW131">
        <f t="shared" ref="BW131:BW194" si="113">IF(ABS(BU131-BV131)&lt;0.0000001,1,0)</f>
        <v>1</v>
      </c>
      <c r="BX131">
        <f t="shared" ref="BX131:BX194" si="114">1-(F131+G131-F131*G131)</f>
        <v>4.8851901656447816E-2</v>
      </c>
      <c r="BY131">
        <f t="shared" ref="BY131:BY194" si="115">(1-F131)*(1-G131)</f>
        <v>4.8851901656447864E-2</v>
      </c>
      <c r="BZ131">
        <f t="shared" ref="BZ131:BZ194" si="116">IF(ABS(BX131-BY131)&lt;0.0000001,1,0)</f>
        <v>1</v>
      </c>
    </row>
    <row r="132" spans="1:78" x14ac:dyDescent="0.35">
      <c r="A132" s="15">
        <v>12.9</v>
      </c>
      <c r="F132" s="4">
        <f t="shared" si="78"/>
        <v>0.83999999999999986</v>
      </c>
      <c r="G132" s="4">
        <f t="shared" si="79"/>
        <v>0.60117092539560335</v>
      </c>
      <c r="H132" s="4">
        <f t="shared" si="80"/>
        <v>0.99998632599091541</v>
      </c>
      <c r="J132" s="12">
        <f t="shared" si="81"/>
        <v>0.83999999999999986</v>
      </c>
      <c r="K132" s="12">
        <f t="shared" si="82"/>
        <v>0.83999999999999986</v>
      </c>
      <c r="L132" s="12">
        <f t="shared" si="83"/>
        <v>1</v>
      </c>
      <c r="M132" s="4">
        <f t="shared" si="84"/>
        <v>0.83999999999999986</v>
      </c>
      <c r="N132" s="4">
        <f t="shared" si="85"/>
        <v>0.83999999999999986</v>
      </c>
      <c r="O132" s="4">
        <f t="shared" si="86"/>
        <v>1</v>
      </c>
      <c r="AA132" s="12">
        <f t="shared" si="87"/>
        <v>0.93618603279662527</v>
      </c>
      <c r="AB132" s="12">
        <f t="shared" si="88"/>
        <v>0.93618529983380827</v>
      </c>
      <c r="AC132" s="12">
        <f t="shared" si="89"/>
        <v>0</v>
      </c>
      <c r="AD132" s="12">
        <f t="shared" si="90"/>
        <v>0.83999541898239294</v>
      </c>
      <c r="AE132" s="12">
        <f t="shared" si="91"/>
        <v>0.92079168653155818</v>
      </c>
      <c r="AF132" s="12">
        <f t="shared" si="92"/>
        <v>0</v>
      </c>
      <c r="AR132">
        <f t="shared" si="93"/>
        <v>0.99999781215854644</v>
      </c>
      <c r="AS132">
        <f t="shared" si="94"/>
        <v>0.99999781215854644</v>
      </c>
      <c r="AT132">
        <f t="shared" si="95"/>
        <v>1</v>
      </c>
      <c r="AU132">
        <f t="shared" si="96"/>
        <v>0.93618734806329662</v>
      </c>
      <c r="AV132">
        <f t="shared" si="97"/>
        <v>0.93618734806329662</v>
      </c>
      <c r="AW132">
        <f t="shared" si="98"/>
        <v>1</v>
      </c>
      <c r="AX132">
        <f t="shared" si="99"/>
        <v>0.83998851383236883</v>
      </c>
      <c r="AY132">
        <f t="shared" si="100"/>
        <v>0.83998851383236883</v>
      </c>
      <c r="AZ132">
        <f t="shared" si="101"/>
        <v>1</v>
      </c>
      <c r="BA132">
        <f t="shared" si="102"/>
        <v>0.5049835773323067</v>
      </c>
      <c r="BB132">
        <f t="shared" si="103"/>
        <v>0.5049835773323067</v>
      </c>
      <c r="BC132">
        <f t="shared" si="104"/>
        <v>1</v>
      </c>
      <c r="BO132">
        <f t="shared" si="105"/>
        <v>0.16000000000000014</v>
      </c>
      <c r="BP132">
        <f t="shared" si="106"/>
        <v>0.16000000000000014</v>
      </c>
      <c r="BQ132">
        <f t="shared" si="107"/>
        <v>1</v>
      </c>
      <c r="BR132">
        <f t="shared" si="108"/>
        <v>0.39882907460439665</v>
      </c>
      <c r="BS132">
        <f t="shared" si="109"/>
        <v>0.39882907460439665</v>
      </c>
      <c r="BT132">
        <f t="shared" si="110"/>
        <v>1</v>
      </c>
      <c r="BU132">
        <f t="shared" si="111"/>
        <v>0.4950164226676933</v>
      </c>
      <c r="BV132">
        <f t="shared" si="112"/>
        <v>0.4950164226676933</v>
      </c>
      <c r="BW132">
        <f t="shared" si="113"/>
        <v>1</v>
      </c>
      <c r="BX132">
        <f t="shared" si="114"/>
        <v>6.381265193670338E-2</v>
      </c>
      <c r="BY132">
        <f t="shared" si="115"/>
        <v>6.3812651936703518E-2</v>
      </c>
      <c r="BZ132">
        <f t="shared" si="116"/>
        <v>1</v>
      </c>
    </row>
    <row r="133" spans="1:78" x14ac:dyDescent="0.35">
      <c r="A133" s="15">
        <v>13</v>
      </c>
      <c r="F133" s="4">
        <f t="shared" si="78"/>
        <v>0.82</v>
      </c>
      <c r="G133" s="4">
        <f t="shared" si="79"/>
        <v>0.55046321919481722</v>
      </c>
      <c r="H133" s="4">
        <f t="shared" si="80"/>
        <v>0.99999083399628019</v>
      </c>
      <c r="J133" s="12">
        <f t="shared" si="81"/>
        <v>0.82</v>
      </c>
      <c r="K133" s="12">
        <f t="shared" si="82"/>
        <v>0.82</v>
      </c>
      <c r="L133" s="12">
        <f t="shared" si="83"/>
        <v>1</v>
      </c>
      <c r="M133" s="4">
        <f t="shared" si="84"/>
        <v>0.82</v>
      </c>
      <c r="N133" s="4">
        <f t="shared" si="85"/>
        <v>0.82</v>
      </c>
      <c r="O133" s="4">
        <f t="shared" si="86"/>
        <v>1</v>
      </c>
      <c r="AA133" s="12">
        <f t="shared" si="87"/>
        <v>0.91908247125644249</v>
      </c>
      <c r="AB133" s="12">
        <f t="shared" si="88"/>
        <v>0.91908186307716566</v>
      </c>
      <c r="AC133" s="12">
        <f t="shared" si="89"/>
        <v>0</v>
      </c>
      <c r="AD133" s="12">
        <f t="shared" si="90"/>
        <v>0.81999662122623995</v>
      </c>
      <c r="AE133" s="12">
        <f t="shared" si="91"/>
        <v>0.90124424765652267</v>
      </c>
      <c r="AF133" s="12">
        <f t="shared" si="92"/>
        <v>0</v>
      </c>
      <c r="AR133">
        <f t="shared" si="93"/>
        <v>0.99999835011933058</v>
      </c>
      <c r="AS133">
        <f t="shared" si="94"/>
        <v>0.99999835011933058</v>
      </c>
      <c r="AT133">
        <f t="shared" si="95"/>
        <v>1</v>
      </c>
      <c r="AU133">
        <f t="shared" si="96"/>
        <v>0.91908337945506702</v>
      </c>
      <c r="AV133">
        <f t="shared" si="97"/>
        <v>0.91908337945506702</v>
      </c>
      <c r="AW133">
        <f t="shared" si="98"/>
        <v>1</v>
      </c>
      <c r="AX133">
        <f t="shared" si="99"/>
        <v>0.81999248387694967</v>
      </c>
      <c r="AY133">
        <f t="shared" si="100"/>
        <v>0.81999248387694967</v>
      </c>
      <c r="AZ133">
        <f t="shared" si="101"/>
        <v>1</v>
      </c>
      <c r="BA133">
        <f t="shared" si="102"/>
        <v>0.4513798397397501</v>
      </c>
      <c r="BB133">
        <f t="shared" si="103"/>
        <v>0.4513798397397501</v>
      </c>
      <c r="BC133">
        <f t="shared" si="104"/>
        <v>1</v>
      </c>
      <c r="BO133">
        <f t="shared" si="105"/>
        <v>0.18000000000000005</v>
      </c>
      <c r="BP133">
        <f t="shared" si="106"/>
        <v>0.18000000000000005</v>
      </c>
      <c r="BQ133">
        <f t="shared" si="107"/>
        <v>1</v>
      </c>
      <c r="BR133">
        <f t="shared" si="108"/>
        <v>0.44953678080518278</v>
      </c>
      <c r="BS133">
        <f t="shared" si="109"/>
        <v>0.44953678080518278</v>
      </c>
      <c r="BT133">
        <f t="shared" si="110"/>
        <v>1</v>
      </c>
      <c r="BU133">
        <f t="shared" si="111"/>
        <v>0.54862016026024985</v>
      </c>
      <c r="BV133">
        <f t="shared" si="112"/>
        <v>0.54862016026024985</v>
      </c>
      <c r="BW133">
        <f t="shared" si="113"/>
        <v>1</v>
      </c>
      <c r="BX133">
        <f t="shared" si="114"/>
        <v>8.0916620544932982E-2</v>
      </c>
      <c r="BY133">
        <f t="shared" si="115"/>
        <v>8.0916620544932927E-2</v>
      </c>
      <c r="BZ133">
        <f t="shared" si="116"/>
        <v>1</v>
      </c>
    </row>
    <row r="134" spans="1:78" x14ac:dyDescent="0.35">
      <c r="A134" s="15">
        <v>13.1</v>
      </c>
      <c r="F134" s="4">
        <f t="shared" si="78"/>
        <v>0.8</v>
      </c>
      <c r="G134" s="4">
        <f t="shared" si="79"/>
        <v>0.5</v>
      </c>
      <c r="H134" s="4">
        <f t="shared" si="80"/>
        <v>0.99999385582539779</v>
      </c>
      <c r="J134" s="12">
        <f t="shared" si="81"/>
        <v>0.8</v>
      </c>
      <c r="K134" s="12">
        <f t="shared" si="82"/>
        <v>0.8</v>
      </c>
      <c r="L134" s="12">
        <f t="shared" si="83"/>
        <v>1</v>
      </c>
      <c r="M134" s="4">
        <f t="shared" si="84"/>
        <v>0.8</v>
      </c>
      <c r="N134" s="4">
        <f t="shared" si="85"/>
        <v>0.8</v>
      </c>
      <c r="O134" s="4">
        <f t="shared" si="86"/>
        <v>1</v>
      </c>
      <c r="AA134" s="12">
        <f t="shared" si="87"/>
        <v>0.89999938558253967</v>
      </c>
      <c r="AB134" s="12">
        <f t="shared" si="88"/>
        <v>0.89999889404857158</v>
      </c>
      <c r="AC134" s="12">
        <f t="shared" si="89"/>
        <v>0</v>
      </c>
      <c r="AD134" s="12">
        <f t="shared" si="90"/>
        <v>0.79999754233015918</v>
      </c>
      <c r="AE134" s="12">
        <f t="shared" si="91"/>
        <v>0.87999705079619095</v>
      </c>
      <c r="AF134" s="12">
        <f t="shared" si="92"/>
        <v>0</v>
      </c>
      <c r="AR134">
        <f t="shared" si="93"/>
        <v>0.99999877116507951</v>
      </c>
      <c r="AS134">
        <f t="shared" si="94"/>
        <v>0.99999877116507951</v>
      </c>
      <c r="AT134">
        <f t="shared" si="95"/>
        <v>1</v>
      </c>
      <c r="AU134">
        <f t="shared" si="96"/>
        <v>0.9</v>
      </c>
      <c r="AV134">
        <f t="shared" si="97"/>
        <v>0.9</v>
      </c>
      <c r="AW134">
        <f t="shared" si="98"/>
        <v>1</v>
      </c>
      <c r="AX134">
        <f t="shared" si="99"/>
        <v>0.79999508466031832</v>
      </c>
      <c r="AY134">
        <f t="shared" si="100"/>
        <v>0.79999508466031832</v>
      </c>
      <c r="AZ134">
        <f t="shared" si="101"/>
        <v>1</v>
      </c>
      <c r="BA134">
        <f t="shared" si="102"/>
        <v>0.4</v>
      </c>
      <c r="BB134">
        <f t="shared" si="103"/>
        <v>0.4</v>
      </c>
      <c r="BC134">
        <f t="shared" si="104"/>
        <v>1</v>
      </c>
      <c r="BO134">
        <f t="shared" si="105"/>
        <v>0.19999999999999996</v>
      </c>
      <c r="BP134">
        <f t="shared" si="106"/>
        <v>0.19999999999999996</v>
      </c>
      <c r="BQ134">
        <f t="shared" si="107"/>
        <v>1</v>
      </c>
      <c r="BR134">
        <f t="shared" si="108"/>
        <v>0.5</v>
      </c>
      <c r="BS134">
        <f t="shared" si="109"/>
        <v>0.5</v>
      </c>
      <c r="BT134">
        <f t="shared" si="110"/>
        <v>1</v>
      </c>
      <c r="BU134">
        <f t="shared" si="111"/>
        <v>0.6</v>
      </c>
      <c r="BV134">
        <f t="shared" si="112"/>
        <v>0.6</v>
      </c>
      <c r="BW134">
        <f t="shared" si="113"/>
        <v>1</v>
      </c>
      <c r="BX134">
        <f t="shared" si="114"/>
        <v>9.9999999999999978E-2</v>
      </c>
      <c r="BY134">
        <f t="shared" si="115"/>
        <v>9.9999999999999978E-2</v>
      </c>
      <c r="BZ134">
        <f t="shared" si="116"/>
        <v>1</v>
      </c>
    </row>
    <row r="135" spans="1:78" x14ac:dyDescent="0.35">
      <c r="A135" s="15">
        <v>13.2</v>
      </c>
      <c r="F135" s="4">
        <f t="shared" si="78"/>
        <v>0.78</v>
      </c>
      <c r="G135" s="4">
        <f t="shared" si="79"/>
        <v>0.45077474480513263</v>
      </c>
      <c r="H135" s="4">
        <f t="shared" si="80"/>
        <v>0.99999588142825502</v>
      </c>
      <c r="J135" s="12">
        <f t="shared" si="81"/>
        <v>0.78</v>
      </c>
      <c r="K135" s="12">
        <f t="shared" si="82"/>
        <v>0.78</v>
      </c>
      <c r="L135" s="12">
        <f t="shared" si="83"/>
        <v>1</v>
      </c>
      <c r="M135" s="4">
        <f t="shared" si="84"/>
        <v>0.78</v>
      </c>
      <c r="N135" s="4">
        <f t="shared" si="85"/>
        <v>0.78</v>
      </c>
      <c r="O135" s="4">
        <f t="shared" si="86"/>
        <v>1</v>
      </c>
      <c r="AA135" s="12">
        <f t="shared" si="87"/>
        <v>0.87917003541654104</v>
      </c>
      <c r="AB135" s="12">
        <f t="shared" si="88"/>
        <v>0.8791696472532885</v>
      </c>
      <c r="AC135" s="12">
        <f t="shared" si="89"/>
        <v>0</v>
      </c>
      <c r="AD135" s="12">
        <f t="shared" si="90"/>
        <v>0.77999823562157822</v>
      </c>
      <c r="AE135" s="12">
        <f t="shared" si="91"/>
        <v>0.85735086324648035</v>
      </c>
      <c r="AF135" s="12">
        <f t="shared" si="92"/>
        <v>0</v>
      </c>
      <c r="AR135">
        <f t="shared" si="93"/>
        <v>0.99999909391421615</v>
      </c>
      <c r="AS135">
        <f t="shared" si="94"/>
        <v>0.99999909391421615</v>
      </c>
      <c r="AT135">
        <f t="shared" si="95"/>
        <v>1</v>
      </c>
      <c r="AU135">
        <f t="shared" si="96"/>
        <v>0.87917044385712928</v>
      </c>
      <c r="AV135">
        <f t="shared" si="97"/>
        <v>0.87917044385712928</v>
      </c>
      <c r="AW135">
        <f t="shared" si="98"/>
        <v>1</v>
      </c>
      <c r="AX135">
        <f t="shared" si="99"/>
        <v>0.77999678751403889</v>
      </c>
      <c r="AY135">
        <f t="shared" si="100"/>
        <v>0.77999678751403889</v>
      </c>
      <c r="AZ135">
        <f t="shared" si="101"/>
        <v>1</v>
      </c>
      <c r="BA135">
        <f t="shared" si="102"/>
        <v>0.35160430094800349</v>
      </c>
      <c r="BB135">
        <f t="shared" si="103"/>
        <v>0.35160430094800349</v>
      </c>
      <c r="BC135">
        <f t="shared" si="104"/>
        <v>1</v>
      </c>
      <c r="BO135">
        <f t="shared" si="105"/>
        <v>0.21999999999999997</v>
      </c>
      <c r="BP135">
        <f t="shared" si="106"/>
        <v>0.21999999999999997</v>
      </c>
      <c r="BQ135">
        <f t="shared" si="107"/>
        <v>1</v>
      </c>
      <c r="BR135">
        <f t="shared" si="108"/>
        <v>0.54922525519486731</v>
      </c>
      <c r="BS135">
        <f t="shared" si="109"/>
        <v>0.54922525519486731</v>
      </c>
      <c r="BT135">
        <f t="shared" si="110"/>
        <v>1</v>
      </c>
      <c r="BU135">
        <f t="shared" si="111"/>
        <v>0.64839569905199657</v>
      </c>
      <c r="BV135">
        <f t="shared" si="112"/>
        <v>0.64839569905199645</v>
      </c>
      <c r="BW135">
        <f t="shared" si="113"/>
        <v>1</v>
      </c>
      <c r="BX135">
        <f t="shared" si="114"/>
        <v>0.12082955614287072</v>
      </c>
      <c r="BY135">
        <f t="shared" si="115"/>
        <v>0.12082955614287079</v>
      </c>
      <c r="BZ135">
        <f t="shared" si="116"/>
        <v>1</v>
      </c>
    </row>
    <row r="136" spans="1:78" x14ac:dyDescent="0.35">
      <c r="A136" s="15">
        <v>13.3</v>
      </c>
      <c r="F136" s="4">
        <f t="shared" si="78"/>
        <v>0.76000000000000012</v>
      </c>
      <c r="G136" s="4">
        <f t="shared" si="79"/>
        <v>0.40363995344779391</v>
      </c>
      <c r="H136" s="4">
        <f t="shared" si="80"/>
        <v>0.99999723923504968</v>
      </c>
      <c r="J136" s="12">
        <f t="shared" si="81"/>
        <v>0.76000000000000012</v>
      </c>
      <c r="K136" s="12">
        <f t="shared" si="82"/>
        <v>0.76000000000000012</v>
      </c>
      <c r="L136" s="12">
        <f t="shared" si="83"/>
        <v>1</v>
      </c>
      <c r="M136" s="4">
        <f t="shared" si="84"/>
        <v>0.76000000000000012</v>
      </c>
      <c r="N136" s="4">
        <f t="shared" si="85"/>
        <v>0.76000000000000012</v>
      </c>
      <c r="O136" s="4">
        <f t="shared" si="86"/>
        <v>1</v>
      </c>
      <c r="AA136" s="12">
        <f t="shared" si="87"/>
        <v>0.85687332138226213</v>
      </c>
      <c r="AB136" s="12">
        <f t="shared" si="88"/>
        <v>0.85687302107709351</v>
      </c>
      <c r="AC136" s="12">
        <f t="shared" si="89"/>
        <v>0</v>
      </c>
      <c r="AD136" s="12">
        <f t="shared" si="90"/>
        <v>0.75999874872846529</v>
      </c>
      <c r="AE136" s="12">
        <f t="shared" si="91"/>
        <v>0.83362247297898429</v>
      </c>
      <c r="AF136" s="12">
        <f t="shared" si="92"/>
        <v>0</v>
      </c>
      <c r="AR136">
        <f t="shared" si="93"/>
        <v>0.99999933741641189</v>
      </c>
      <c r="AS136">
        <f t="shared" si="94"/>
        <v>0.99999933741641189</v>
      </c>
      <c r="AT136">
        <f t="shared" si="95"/>
        <v>1</v>
      </c>
      <c r="AU136">
        <f t="shared" si="96"/>
        <v>0.85687358882747056</v>
      </c>
      <c r="AV136">
        <f t="shared" si="97"/>
        <v>0.85687358882747056</v>
      </c>
      <c r="AW136">
        <f t="shared" si="98"/>
        <v>1</v>
      </c>
      <c r="AX136">
        <f t="shared" si="99"/>
        <v>0.75999790181863791</v>
      </c>
      <c r="AY136">
        <f t="shared" si="100"/>
        <v>0.75999790181863791</v>
      </c>
      <c r="AZ136">
        <f t="shared" si="101"/>
        <v>1</v>
      </c>
      <c r="BA136">
        <f t="shared" si="102"/>
        <v>0.30676636462032342</v>
      </c>
      <c r="BB136">
        <f t="shared" si="103"/>
        <v>0.30676636462032342</v>
      </c>
      <c r="BC136">
        <f t="shared" si="104"/>
        <v>1</v>
      </c>
      <c r="BO136">
        <f t="shared" si="105"/>
        <v>0.23999999999999988</v>
      </c>
      <c r="BP136">
        <f t="shared" si="106"/>
        <v>0.23999999999999988</v>
      </c>
      <c r="BQ136">
        <f t="shared" si="107"/>
        <v>1</v>
      </c>
      <c r="BR136">
        <f t="shared" si="108"/>
        <v>0.59636004655220609</v>
      </c>
      <c r="BS136">
        <f t="shared" si="109"/>
        <v>0.59636004655220609</v>
      </c>
      <c r="BT136">
        <f t="shared" si="110"/>
        <v>1</v>
      </c>
      <c r="BU136">
        <f t="shared" si="111"/>
        <v>0.69323363537967664</v>
      </c>
      <c r="BV136">
        <f t="shared" si="112"/>
        <v>0.69323363537967664</v>
      </c>
      <c r="BW136">
        <f t="shared" si="113"/>
        <v>1</v>
      </c>
      <c r="BX136">
        <f t="shared" si="114"/>
        <v>0.14312641117252944</v>
      </c>
      <c r="BY136">
        <f t="shared" si="115"/>
        <v>0.14312641117252939</v>
      </c>
      <c r="BZ136">
        <f t="shared" si="116"/>
        <v>1</v>
      </c>
    </row>
    <row r="137" spans="1:78" x14ac:dyDescent="0.35">
      <c r="A137" s="15">
        <v>13.4</v>
      </c>
      <c r="F137" s="4">
        <f t="shared" si="78"/>
        <v>0.73999999999999988</v>
      </c>
      <c r="G137" s="4">
        <f t="shared" si="79"/>
        <v>0.35926278658182231</v>
      </c>
      <c r="H137" s="4">
        <f t="shared" si="80"/>
        <v>0.99999814940222709</v>
      </c>
      <c r="J137" s="12">
        <f t="shared" si="81"/>
        <v>0.73999999999999988</v>
      </c>
      <c r="K137" s="12">
        <f t="shared" si="82"/>
        <v>0.73999999999999988</v>
      </c>
      <c r="L137" s="12">
        <f t="shared" si="83"/>
        <v>1</v>
      </c>
      <c r="M137" s="4">
        <f t="shared" si="84"/>
        <v>0.73999999999999988</v>
      </c>
      <c r="N137" s="4">
        <f t="shared" si="85"/>
        <v>0.73999999999999988</v>
      </c>
      <c r="O137" s="4">
        <f t="shared" si="86"/>
        <v>1</v>
      </c>
      <c r="AA137" s="12">
        <f t="shared" si="87"/>
        <v>0.83340815165003646</v>
      </c>
      <c r="AB137" s="12">
        <f t="shared" si="88"/>
        <v>0.83340792351234061</v>
      </c>
      <c r="AC137" s="12">
        <f t="shared" si="89"/>
        <v>0</v>
      </c>
      <c r="AD137" s="12">
        <f t="shared" si="90"/>
        <v>0.73999912254732325</v>
      </c>
      <c r="AE137" s="12">
        <f t="shared" si="91"/>
        <v>0.80912115476835034</v>
      </c>
      <c r="AF137" s="12">
        <f t="shared" si="92"/>
        <v>0</v>
      </c>
      <c r="AR137">
        <f t="shared" si="93"/>
        <v>0.99999951884457905</v>
      </c>
      <c r="AS137">
        <f t="shared" si="94"/>
        <v>0.99999951884457905</v>
      </c>
      <c r="AT137">
        <f t="shared" si="95"/>
        <v>1</v>
      </c>
      <c r="AU137">
        <f t="shared" si="96"/>
        <v>0.83340832451127378</v>
      </c>
      <c r="AV137">
        <f t="shared" si="97"/>
        <v>0.83340832451127378</v>
      </c>
      <c r="AW137">
        <f t="shared" si="98"/>
        <v>1</v>
      </c>
      <c r="AX137">
        <f t="shared" si="99"/>
        <v>0.73999863055764792</v>
      </c>
      <c r="AY137">
        <f t="shared" si="100"/>
        <v>0.73999863055764792</v>
      </c>
      <c r="AZ137">
        <f t="shared" si="101"/>
        <v>1</v>
      </c>
      <c r="BA137">
        <f t="shared" si="102"/>
        <v>0.26585446207054847</v>
      </c>
      <c r="BB137">
        <f t="shared" si="103"/>
        <v>0.26585446207054847</v>
      </c>
      <c r="BC137">
        <f t="shared" si="104"/>
        <v>1</v>
      </c>
      <c r="BO137">
        <f t="shared" si="105"/>
        <v>0.26000000000000012</v>
      </c>
      <c r="BP137">
        <f t="shared" si="106"/>
        <v>0.26000000000000012</v>
      </c>
      <c r="BQ137">
        <f t="shared" si="107"/>
        <v>1</v>
      </c>
      <c r="BR137">
        <f t="shared" si="108"/>
        <v>0.64073721341817769</v>
      </c>
      <c r="BS137">
        <f t="shared" si="109"/>
        <v>0.64073721341817769</v>
      </c>
      <c r="BT137">
        <f t="shared" si="110"/>
        <v>1</v>
      </c>
      <c r="BU137">
        <f t="shared" si="111"/>
        <v>0.73414553792945147</v>
      </c>
      <c r="BV137">
        <f t="shared" si="112"/>
        <v>0.73414553792945147</v>
      </c>
      <c r="BW137">
        <f t="shared" si="113"/>
        <v>1</v>
      </c>
      <c r="BX137">
        <f t="shared" si="114"/>
        <v>0.16659167548872622</v>
      </c>
      <c r="BY137">
        <f t="shared" si="115"/>
        <v>0.16659167548872628</v>
      </c>
      <c r="BZ137">
        <f t="shared" si="116"/>
        <v>1</v>
      </c>
    </row>
    <row r="138" spans="1:78" x14ac:dyDescent="0.35">
      <c r="A138" s="15">
        <v>13.5</v>
      </c>
      <c r="F138" s="4">
        <f t="shared" si="78"/>
        <v>0.72</v>
      </c>
      <c r="G138" s="4">
        <f t="shared" si="79"/>
        <v>0.31810776168273724</v>
      </c>
      <c r="H138" s="4">
        <f t="shared" si="80"/>
        <v>0.99999875950645889</v>
      </c>
      <c r="J138" s="12">
        <f t="shared" si="81"/>
        <v>0.72</v>
      </c>
      <c r="K138" s="12">
        <f t="shared" si="82"/>
        <v>0.72</v>
      </c>
      <c r="L138" s="12">
        <f t="shared" si="83"/>
        <v>1</v>
      </c>
      <c r="M138" s="4">
        <f t="shared" si="84"/>
        <v>0.72</v>
      </c>
      <c r="N138" s="4">
        <f t="shared" si="85"/>
        <v>0.72</v>
      </c>
      <c r="O138" s="4">
        <f t="shared" si="86"/>
        <v>1</v>
      </c>
      <c r="AA138" s="12">
        <f t="shared" si="87"/>
        <v>0.80907006278019178</v>
      </c>
      <c r="AB138" s="12">
        <f t="shared" si="88"/>
        <v>0.80906989225019565</v>
      </c>
      <c r="AC138" s="12">
        <f t="shared" si="89"/>
        <v>0</v>
      </c>
      <c r="AD138" s="12">
        <f t="shared" si="90"/>
        <v>0.71999939096429943</v>
      </c>
      <c r="AE138" s="12">
        <f t="shared" si="91"/>
        <v>0.7841298361660376</v>
      </c>
      <c r="AF138" s="12">
        <f t="shared" si="92"/>
        <v>0</v>
      </c>
      <c r="AR138">
        <f t="shared" si="93"/>
        <v>0.99999965266180857</v>
      </c>
      <c r="AS138">
        <f t="shared" si="94"/>
        <v>0.99999965266180857</v>
      </c>
      <c r="AT138">
        <f t="shared" si="95"/>
        <v>1</v>
      </c>
      <c r="AU138">
        <f t="shared" si="96"/>
        <v>0.80907017327116637</v>
      </c>
      <c r="AV138">
        <f t="shared" si="97"/>
        <v>0.80907017327116637</v>
      </c>
      <c r="AW138">
        <f t="shared" si="98"/>
        <v>1</v>
      </c>
      <c r="AX138">
        <f t="shared" si="99"/>
        <v>0.71999910684465041</v>
      </c>
      <c r="AY138">
        <f t="shared" si="100"/>
        <v>0.71999910684465041</v>
      </c>
      <c r="AZ138">
        <f t="shared" si="101"/>
        <v>1</v>
      </c>
      <c r="BA138">
        <f t="shared" si="102"/>
        <v>0.22903758841157082</v>
      </c>
      <c r="BB138">
        <f t="shared" si="103"/>
        <v>0.22903758841157082</v>
      </c>
      <c r="BC138">
        <f t="shared" si="104"/>
        <v>1</v>
      </c>
      <c r="BO138">
        <f t="shared" si="105"/>
        <v>0.28000000000000003</v>
      </c>
      <c r="BP138">
        <f t="shared" si="106"/>
        <v>0.28000000000000003</v>
      </c>
      <c r="BQ138">
        <f t="shared" si="107"/>
        <v>1</v>
      </c>
      <c r="BR138">
        <f t="shared" si="108"/>
        <v>0.68189223831726276</v>
      </c>
      <c r="BS138">
        <f t="shared" si="109"/>
        <v>0.68189223831726276</v>
      </c>
      <c r="BT138">
        <f t="shared" si="110"/>
        <v>1</v>
      </c>
      <c r="BU138">
        <f t="shared" si="111"/>
        <v>0.77096241158842915</v>
      </c>
      <c r="BV138">
        <f t="shared" si="112"/>
        <v>0.77096241158842915</v>
      </c>
      <c r="BW138">
        <f t="shared" si="113"/>
        <v>1</v>
      </c>
      <c r="BX138">
        <f t="shared" si="114"/>
        <v>0.19092982672883363</v>
      </c>
      <c r="BY138">
        <f t="shared" si="115"/>
        <v>0.1909298267288336</v>
      </c>
      <c r="BZ138">
        <f t="shared" si="116"/>
        <v>1</v>
      </c>
    </row>
    <row r="139" spans="1:78" x14ac:dyDescent="0.35">
      <c r="A139" s="15">
        <v>13.6</v>
      </c>
      <c r="F139" s="4">
        <f t="shared" si="78"/>
        <v>0.7</v>
      </c>
      <c r="G139" s="4">
        <f t="shared" si="79"/>
        <v>0.28044319450256172</v>
      </c>
      <c r="H139" s="4">
        <f t="shared" si="80"/>
        <v>0.99999916847197223</v>
      </c>
      <c r="J139" s="12">
        <f t="shared" si="81"/>
        <v>0.7</v>
      </c>
      <c r="K139" s="12">
        <f t="shared" si="82"/>
        <v>0.7</v>
      </c>
      <c r="L139" s="12">
        <f t="shared" si="83"/>
        <v>1</v>
      </c>
      <c r="M139" s="4">
        <f t="shared" si="84"/>
        <v>0.7</v>
      </c>
      <c r="N139" s="4">
        <f t="shared" si="85"/>
        <v>0.7</v>
      </c>
      <c r="O139" s="4">
        <f t="shared" si="86"/>
        <v>1</v>
      </c>
      <c r="AA139" s="12">
        <f t="shared" si="87"/>
        <v>0.78413288839185558</v>
      </c>
      <c r="AB139" s="12">
        <f t="shared" si="88"/>
        <v>0.78413276274220867</v>
      </c>
      <c r="AC139" s="12">
        <f t="shared" si="89"/>
        <v>0</v>
      </c>
      <c r="AD139" s="12">
        <f t="shared" si="90"/>
        <v>0.69999958116784389</v>
      </c>
      <c r="AE139" s="12">
        <f t="shared" si="91"/>
        <v>0.75889260304214301</v>
      </c>
      <c r="AF139" s="12">
        <f t="shared" si="92"/>
        <v>0</v>
      </c>
      <c r="AR139">
        <f t="shared" si="93"/>
        <v>0.99999975054159163</v>
      </c>
      <c r="AS139">
        <f t="shared" si="94"/>
        <v>0.99999975054159163</v>
      </c>
      <c r="AT139">
        <f t="shared" si="95"/>
        <v>1</v>
      </c>
      <c r="AU139">
        <f t="shared" si="96"/>
        <v>0.78413295835076846</v>
      </c>
      <c r="AV139">
        <f t="shared" si="97"/>
        <v>0.78413295835076846</v>
      </c>
      <c r="AW139">
        <f t="shared" si="98"/>
        <v>1</v>
      </c>
      <c r="AX139">
        <f t="shared" si="99"/>
        <v>0.69999941793038056</v>
      </c>
      <c r="AY139">
        <f t="shared" si="100"/>
        <v>0.69999941793038056</v>
      </c>
      <c r="AZ139">
        <f t="shared" si="101"/>
        <v>1</v>
      </c>
      <c r="BA139">
        <f t="shared" si="102"/>
        <v>0.19631023615179319</v>
      </c>
      <c r="BB139">
        <f t="shared" si="103"/>
        <v>0.19631023615179319</v>
      </c>
      <c r="BC139">
        <f t="shared" si="104"/>
        <v>1</v>
      </c>
      <c r="BO139">
        <f t="shared" si="105"/>
        <v>0.30000000000000004</v>
      </c>
      <c r="BP139">
        <f t="shared" si="106"/>
        <v>0.30000000000000004</v>
      </c>
      <c r="BQ139">
        <f t="shared" si="107"/>
        <v>1</v>
      </c>
      <c r="BR139">
        <f t="shared" si="108"/>
        <v>0.71955680549743828</v>
      </c>
      <c r="BS139">
        <f t="shared" si="109"/>
        <v>0.71955680549743828</v>
      </c>
      <c r="BT139">
        <f t="shared" si="110"/>
        <v>1</v>
      </c>
      <c r="BU139">
        <f t="shared" si="111"/>
        <v>0.80368976384820678</v>
      </c>
      <c r="BV139">
        <f t="shared" si="112"/>
        <v>0.80368976384820667</v>
      </c>
      <c r="BW139">
        <f t="shared" si="113"/>
        <v>1</v>
      </c>
      <c r="BX139">
        <f t="shared" si="114"/>
        <v>0.21586704164923154</v>
      </c>
      <c r="BY139">
        <f t="shared" si="115"/>
        <v>0.21586704164923151</v>
      </c>
      <c r="BZ139">
        <f t="shared" si="116"/>
        <v>1</v>
      </c>
    </row>
    <row r="140" spans="1:78" x14ac:dyDescent="0.35">
      <c r="A140" s="15">
        <v>13.7</v>
      </c>
      <c r="F140" s="4">
        <f t="shared" si="78"/>
        <v>0.68</v>
      </c>
      <c r="G140" s="4">
        <f t="shared" si="79"/>
        <v>0.24636471236194643</v>
      </c>
      <c r="H140" s="4">
        <f t="shared" si="80"/>
        <v>0.99999944260994145</v>
      </c>
      <c r="J140" s="12">
        <f t="shared" si="81"/>
        <v>0.68</v>
      </c>
      <c r="K140" s="12">
        <f t="shared" si="82"/>
        <v>0.68</v>
      </c>
      <c r="L140" s="12">
        <f t="shared" si="83"/>
        <v>1</v>
      </c>
      <c r="M140" s="4">
        <f t="shared" si="84"/>
        <v>0.68</v>
      </c>
      <c r="N140" s="4">
        <f t="shared" si="85"/>
        <v>0.68</v>
      </c>
      <c r="O140" s="4">
        <f t="shared" si="86"/>
        <v>1</v>
      </c>
      <c r="AA140" s="12">
        <f t="shared" si="87"/>
        <v>0.75883666401302563</v>
      </c>
      <c r="AB140" s="12">
        <f t="shared" si="88"/>
        <v>0.7588365726060512</v>
      </c>
      <c r="AC140" s="12">
        <f t="shared" si="89"/>
        <v>1</v>
      </c>
      <c r="AD140" s="12">
        <f t="shared" si="90"/>
        <v>0.67999971435320439</v>
      </c>
      <c r="AE140" s="12">
        <f t="shared" si="91"/>
        <v>0.73360864588206176</v>
      </c>
      <c r="AF140" s="12">
        <f t="shared" si="92"/>
        <v>0</v>
      </c>
      <c r="AR140">
        <f t="shared" si="93"/>
        <v>0.99999982163518142</v>
      </c>
      <c r="AS140">
        <f t="shared" si="94"/>
        <v>0.99999982163518142</v>
      </c>
      <c r="AT140">
        <f t="shared" si="95"/>
        <v>1</v>
      </c>
      <c r="AU140">
        <f t="shared" si="96"/>
        <v>0.75883670795582292</v>
      </c>
      <c r="AV140">
        <f t="shared" si="97"/>
        <v>0.75883670795582292</v>
      </c>
      <c r="AW140">
        <f t="shared" si="98"/>
        <v>1</v>
      </c>
      <c r="AX140">
        <f t="shared" si="99"/>
        <v>0.67999962097476019</v>
      </c>
      <c r="AY140">
        <f t="shared" si="100"/>
        <v>0.67999962097476019</v>
      </c>
      <c r="AZ140">
        <f t="shared" si="101"/>
        <v>1</v>
      </c>
      <c r="BA140">
        <f t="shared" si="102"/>
        <v>0.16752800440612359</v>
      </c>
      <c r="BB140">
        <f t="shared" si="103"/>
        <v>0.16752800440612359</v>
      </c>
      <c r="BC140">
        <f t="shared" si="104"/>
        <v>1</v>
      </c>
      <c r="BO140">
        <f t="shared" si="105"/>
        <v>0.31999999999999995</v>
      </c>
      <c r="BP140">
        <f t="shared" si="106"/>
        <v>0.31999999999999995</v>
      </c>
      <c r="BQ140">
        <f t="shared" si="107"/>
        <v>1</v>
      </c>
      <c r="BR140">
        <f t="shared" si="108"/>
        <v>0.75363528763805354</v>
      </c>
      <c r="BS140">
        <f t="shared" si="109"/>
        <v>0.75363528763805354</v>
      </c>
      <c r="BT140">
        <f t="shared" si="110"/>
        <v>1</v>
      </c>
      <c r="BU140">
        <f t="shared" si="111"/>
        <v>0.83247199559387641</v>
      </c>
      <c r="BV140">
        <f t="shared" si="112"/>
        <v>0.83247199559387641</v>
      </c>
      <c r="BW140">
        <f t="shared" si="113"/>
        <v>1</v>
      </c>
      <c r="BX140">
        <f t="shared" si="114"/>
        <v>0.24116329204417708</v>
      </c>
      <c r="BY140">
        <f t="shared" si="115"/>
        <v>0.24116329204417711</v>
      </c>
      <c r="BZ140">
        <f t="shared" si="116"/>
        <v>1</v>
      </c>
    </row>
    <row r="141" spans="1:78" x14ac:dyDescent="0.35">
      <c r="A141" s="15">
        <v>13.8</v>
      </c>
      <c r="F141" s="4">
        <f t="shared" si="78"/>
        <v>0.66000000000000014</v>
      </c>
      <c r="G141" s="4">
        <f t="shared" si="79"/>
        <v>0.21582823848485047</v>
      </c>
      <c r="H141" s="4">
        <f t="shared" si="80"/>
        <v>0.99999962637020168</v>
      </c>
      <c r="J141" s="12">
        <f t="shared" si="81"/>
        <v>0.66000000000000014</v>
      </c>
      <c r="K141" s="12">
        <f t="shared" si="82"/>
        <v>0.66000000000000014</v>
      </c>
      <c r="L141" s="12">
        <f t="shared" si="83"/>
        <v>1</v>
      </c>
      <c r="M141" s="4">
        <f t="shared" si="84"/>
        <v>0.66000000000000014</v>
      </c>
      <c r="N141" s="4">
        <f t="shared" si="85"/>
        <v>0.66000000000000014</v>
      </c>
      <c r="O141" s="4">
        <f t="shared" si="86"/>
        <v>1</v>
      </c>
      <c r="AA141" s="12">
        <f t="shared" si="87"/>
        <v>0.73338157366729639</v>
      </c>
      <c r="AB141" s="12">
        <f t="shared" si="88"/>
        <v>0.73338150792035461</v>
      </c>
      <c r="AC141" s="12">
        <f t="shared" si="89"/>
        <v>1</v>
      </c>
      <c r="AD141" s="12">
        <f t="shared" si="90"/>
        <v>0.65999980662664171</v>
      </c>
      <c r="AE141" s="12">
        <f t="shared" si="91"/>
        <v>0.70843164524705726</v>
      </c>
      <c r="AF141" s="12">
        <f t="shared" si="92"/>
        <v>0</v>
      </c>
      <c r="AR141">
        <f t="shared" si="93"/>
        <v>0.99999987296586867</v>
      </c>
      <c r="AS141">
        <f t="shared" si="94"/>
        <v>0.99999987296586867</v>
      </c>
      <c r="AT141">
        <f t="shared" si="95"/>
        <v>1</v>
      </c>
      <c r="AU141">
        <f t="shared" si="96"/>
        <v>0.73338160108484929</v>
      </c>
      <c r="AV141">
        <f t="shared" si="97"/>
        <v>0.73338160108484929</v>
      </c>
      <c r="AW141">
        <f t="shared" si="98"/>
        <v>1</v>
      </c>
      <c r="AX141">
        <f t="shared" si="99"/>
        <v>0.65999975340433326</v>
      </c>
      <c r="AY141">
        <f t="shared" si="100"/>
        <v>0.65999975340433326</v>
      </c>
      <c r="AZ141">
        <f t="shared" si="101"/>
        <v>1</v>
      </c>
      <c r="BA141">
        <f t="shared" si="102"/>
        <v>0.14244663740000135</v>
      </c>
      <c r="BB141">
        <f t="shared" si="103"/>
        <v>0.14244663740000135</v>
      </c>
      <c r="BC141">
        <f t="shared" si="104"/>
        <v>1</v>
      </c>
      <c r="BO141">
        <f t="shared" si="105"/>
        <v>0.33999999999999986</v>
      </c>
      <c r="BP141">
        <f t="shared" si="106"/>
        <v>0.33999999999999986</v>
      </c>
      <c r="BQ141">
        <f t="shared" si="107"/>
        <v>1</v>
      </c>
      <c r="BR141">
        <f t="shared" si="108"/>
        <v>0.78417176151514956</v>
      </c>
      <c r="BS141">
        <f t="shared" si="109"/>
        <v>0.78417176151514956</v>
      </c>
      <c r="BT141">
        <f t="shared" si="110"/>
        <v>1</v>
      </c>
      <c r="BU141">
        <f t="shared" si="111"/>
        <v>0.8575533625999987</v>
      </c>
      <c r="BV141">
        <f t="shared" si="112"/>
        <v>0.8575533625999987</v>
      </c>
      <c r="BW141">
        <f t="shared" si="113"/>
        <v>1</v>
      </c>
      <c r="BX141">
        <f t="shared" si="114"/>
        <v>0.26661839891515071</v>
      </c>
      <c r="BY141">
        <f t="shared" si="115"/>
        <v>0.26661839891515071</v>
      </c>
      <c r="BZ141">
        <f t="shared" si="116"/>
        <v>1</v>
      </c>
    </row>
    <row r="142" spans="1:78" x14ac:dyDescent="0.35">
      <c r="A142" s="15">
        <v>13.9</v>
      </c>
      <c r="F142" s="4">
        <f t="shared" si="78"/>
        <v>0.6399999999999999</v>
      </c>
      <c r="G142" s="4">
        <f t="shared" si="79"/>
        <v>0.18868576170600412</v>
      </c>
      <c r="H142" s="4">
        <f t="shared" si="80"/>
        <v>0.99999974954842552</v>
      </c>
      <c r="J142" s="12">
        <f t="shared" si="81"/>
        <v>0.6399999999999999</v>
      </c>
      <c r="K142" s="12">
        <f t="shared" si="82"/>
        <v>0.6399999999999999</v>
      </c>
      <c r="L142" s="12">
        <f t="shared" si="83"/>
        <v>1</v>
      </c>
      <c r="M142" s="4">
        <f t="shared" si="84"/>
        <v>0.6399999999999999</v>
      </c>
      <c r="N142" s="4">
        <f t="shared" si="85"/>
        <v>0.6399999999999999</v>
      </c>
      <c r="O142" s="4">
        <f t="shared" si="86"/>
        <v>1</v>
      </c>
      <c r="AA142" s="12">
        <f t="shared" si="87"/>
        <v>0.70792685720176873</v>
      </c>
      <c r="AB142" s="12">
        <f t="shared" si="88"/>
        <v>0.70792681038565741</v>
      </c>
      <c r="AC142" s="12">
        <f t="shared" si="89"/>
        <v>1</v>
      </c>
      <c r="AD142" s="12">
        <f t="shared" si="90"/>
        <v>0.63999986995524583</v>
      </c>
      <c r="AE142" s="12">
        <f t="shared" si="91"/>
        <v>0.6834730585643779</v>
      </c>
      <c r="AF142" s="12">
        <f t="shared" si="92"/>
        <v>0</v>
      </c>
      <c r="AR142">
        <f t="shared" si="93"/>
        <v>0.99999990983743325</v>
      </c>
      <c r="AS142">
        <f t="shared" si="94"/>
        <v>0.99999990983743325</v>
      </c>
      <c r="AT142">
        <f t="shared" si="95"/>
        <v>1</v>
      </c>
      <c r="AU142">
        <f t="shared" si="96"/>
        <v>0.70792687421416145</v>
      </c>
      <c r="AV142">
        <f t="shared" si="97"/>
        <v>0.70792687421416145</v>
      </c>
      <c r="AW142">
        <f t="shared" si="98"/>
        <v>1</v>
      </c>
      <c r="AX142">
        <f t="shared" si="99"/>
        <v>0.63999983971099228</v>
      </c>
      <c r="AY142">
        <f t="shared" si="100"/>
        <v>0.63999983971099228</v>
      </c>
      <c r="AZ142">
        <f t="shared" si="101"/>
        <v>1</v>
      </c>
      <c r="BA142">
        <f t="shared" si="102"/>
        <v>0.12075888749184262</v>
      </c>
      <c r="BB142">
        <f t="shared" si="103"/>
        <v>0.12075888749184262</v>
      </c>
      <c r="BC142">
        <f t="shared" si="104"/>
        <v>1</v>
      </c>
      <c r="BO142">
        <f t="shared" si="105"/>
        <v>0.3600000000000001</v>
      </c>
      <c r="BP142">
        <f t="shared" si="106"/>
        <v>0.3600000000000001</v>
      </c>
      <c r="BQ142">
        <f t="shared" si="107"/>
        <v>1</v>
      </c>
      <c r="BR142">
        <f t="shared" si="108"/>
        <v>0.81131423829399585</v>
      </c>
      <c r="BS142">
        <f t="shared" si="109"/>
        <v>0.81131423829399585</v>
      </c>
      <c r="BT142">
        <f t="shared" si="110"/>
        <v>1</v>
      </c>
      <c r="BU142">
        <f t="shared" si="111"/>
        <v>0.8792411125081574</v>
      </c>
      <c r="BV142">
        <f t="shared" si="112"/>
        <v>0.87924111250815717</v>
      </c>
      <c r="BW142">
        <f t="shared" si="113"/>
        <v>1</v>
      </c>
      <c r="BX142">
        <f t="shared" si="114"/>
        <v>0.29207312578583855</v>
      </c>
      <c r="BY142">
        <f t="shared" si="115"/>
        <v>0.29207312578583861</v>
      </c>
      <c r="BZ142">
        <f t="shared" si="116"/>
        <v>1</v>
      </c>
    </row>
    <row r="143" spans="1:78" x14ac:dyDescent="0.35">
      <c r="A143" s="15">
        <v>14</v>
      </c>
      <c r="F143" s="4">
        <f t="shared" si="78"/>
        <v>0.61999999999999988</v>
      </c>
      <c r="G143" s="4">
        <f t="shared" si="79"/>
        <v>0.16471906210910711</v>
      </c>
      <c r="H143" s="4">
        <f t="shared" si="80"/>
        <v>0.99999983211727517</v>
      </c>
      <c r="J143" s="12">
        <f t="shared" si="81"/>
        <v>0.61999999999999988</v>
      </c>
      <c r="K143" s="12">
        <f t="shared" si="82"/>
        <v>0.61999999999999988</v>
      </c>
      <c r="L143" s="12">
        <f t="shared" si="83"/>
        <v>1</v>
      </c>
      <c r="M143" s="4">
        <f t="shared" si="84"/>
        <v>0.61999999999999988</v>
      </c>
      <c r="N143" s="4">
        <f t="shared" si="85"/>
        <v>0.61999999999999988</v>
      </c>
      <c r="O143" s="4">
        <f t="shared" si="86"/>
        <v>1</v>
      </c>
      <c r="AA143" s="12">
        <f t="shared" si="87"/>
        <v>0.68259323309313635</v>
      </c>
      <c r="AB143" s="12">
        <f t="shared" si="88"/>
        <v>0.68259320005512747</v>
      </c>
      <c r="AC143" s="12">
        <f t="shared" si="89"/>
        <v>1</v>
      </c>
      <c r="AD143" s="12">
        <f t="shared" si="90"/>
        <v>0.61999991305787105</v>
      </c>
      <c r="AE143" s="12">
        <f t="shared" si="91"/>
        <v>0.65880771757561574</v>
      </c>
      <c r="AF143" s="12">
        <f t="shared" si="92"/>
        <v>0</v>
      </c>
      <c r="AR143">
        <f t="shared" si="93"/>
        <v>0.99999993620456451</v>
      </c>
      <c r="AS143">
        <f t="shared" si="94"/>
        <v>0.99999993620456451</v>
      </c>
      <c r="AT143">
        <f t="shared" si="95"/>
        <v>1</v>
      </c>
      <c r="AU143">
        <f t="shared" si="96"/>
        <v>0.68259324360146068</v>
      </c>
      <c r="AV143">
        <f t="shared" si="97"/>
        <v>0.68259324360146068</v>
      </c>
      <c r="AW143">
        <f t="shared" si="98"/>
        <v>1</v>
      </c>
      <c r="AX143">
        <f t="shared" si="99"/>
        <v>0.61999989591271054</v>
      </c>
      <c r="AY143">
        <f t="shared" si="100"/>
        <v>0.61999989591271054</v>
      </c>
      <c r="AZ143">
        <f t="shared" si="101"/>
        <v>1</v>
      </c>
      <c r="BA143">
        <f t="shared" si="102"/>
        <v>0.10212581850764639</v>
      </c>
      <c r="BB143">
        <f t="shared" si="103"/>
        <v>0.10212581850764639</v>
      </c>
      <c r="BC143">
        <f t="shared" si="104"/>
        <v>1</v>
      </c>
      <c r="BO143">
        <f t="shared" si="105"/>
        <v>0.38000000000000012</v>
      </c>
      <c r="BP143">
        <f t="shared" si="106"/>
        <v>0.38000000000000012</v>
      </c>
      <c r="BQ143">
        <f t="shared" si="107"/>
        <v>1</v>
      </c>
      <c r="BR143">
        <f t="shared" si="108"/>
        <v>0.83528093789089286</v>
      </c>
      <c r="BS143">
        <f t="shared" si="109"/>
        <v>0.83528093789089286</v>
      </c>
      <c r="BT143">
        <f t="shared" si="110"/>
        <v>1</v>
      </c>
      <c r="BU143">
        <f t="shared" si="111"/>
        <v>0.89787418149235365</v>
      </c>
      <c r="BV143">
        <f t="shared" si="112"/>
        <v>0.89787418149235343</v>
      </c>
      <c r="BW143">
        <f t="shared" si="113"/>
        <v>1</v>
      </c>
      <c r="BX143">
        <f t="shared" si="114"/>
        <v>0.31740675639853932</v>
      </c>
      <c r="BY143">
        <f t="shared" si="115"/>
        <v>0.31740675639853938</v>
      </c>
      <c r="BZ143">
        <f t="shared" si="116"/>
        <v>1</v>
      </c>
    </row>
    <row r="144" spans="1:78" x14ac:dyDescent="0.35">
      <c r="A144" s="15">
        <v>14.1</v>
      </c>
      <c r="F144" s="4">
        <f t="shared" si="78"/>
        <v>0.6</v>
      </c>
      <c r="G144" s="4">
        <f t="shared" si="79"/>
        <v>0.14366857315728437</v>
      </c>
      <c r="H144" s="4">
        <f t="shared" si="80"/>
        <v>0.99999988746483792</v>
      </c>
      <c r="J144" s="12">
        <f t="shared" si="81"/>
        <v>0.6</v>
      </c>
      <c r="K144" s="12">
        <f t="shared" si="82"/>
        <v>0.6</v>
      </c>
      <c r="L144" s="12">
        <f t="shared" si="83"/>
        <v>1</v>
      </c>
      <c r="M144" s="4">
        <f t="shared" si="84"/>
        <v>0.6</v>
      </c>
      <c r="N144" s="4">
        <f t="shared" si="85"/>
        <v>0.6</v>
      </c>
      <c r="O144" s="4">
        <f t="shared" si="86"/>
        <v>1</v>
      </c>
      <c r="AA144" s="12">
        <f t="shared" si="87"/>
        <v>0.65746742279580728</v>
      </c>
      <c r="AB144" s="12">
        <f t="shared" si="88"/>
        <v>0.65746739966763224</v>
      </c>
      <c r="AC144" s="12">
        <f t="shared" si="89"/>
        <v>1</v>
      </c>
      <c r="AD144" s="12">
        <f t="shared" si="90"/>
        <v>0.59999994217956243</v>
      </c>
      <c r="AE144" s="12">
        <f t="shared" si="91"/>
        <v>0.63448039585704674</v>
      </c>
      <c r="AF144" s="12">
        <f t="shared" si="92"/>
        <v>0</v>
      </c>
      <c r="AR144">
        <f t="shared" si="93"/>
        <v>0.9999999549859353</v>
      </c>
      <c r="AS144">
        <f t="shared" si="94"/>
        <v>0.9999999549859353</v>
      </c>
      <c r="AT144">
        <f t="shared" si="95"/>
        <v>1</v>
      </c>
      <c r="AU144">
        <f t="shared" si="96"/>
        <v>0.65746742926291368</v>
      </c>
      <c r="AV144">
        <f t="shared" si="97"/>
        <v>0.65746742926291368</v>
      </c>
      <c r="AW144">
        <f t="shared" si="98"/>
        <v>1</v>
      </c>
      <c r="AX144">
        <f t="shared" si="99"/>
        <v>0.59999993247890271</v>
      </c>
      <c r="AY144">
        <f t="shared" si="100"/>
        <v>0.59999993247890271</v>
      </c>
      <c r="AZ144">
        <f t="shared" si="101"/>
        <v>1</v>
      </c>
      <c r="BA144">
        <f t="shared" si="102"/>
        <v>8.6201143894370627E-2</v>
      </c>
      <c r="BB144">
        <f t="shared" si="103"/>
        <v>8.6201143894370627E-2</v>
      </c>
      <c r="BC144">
        <f t="shared" si="104"/>
        <v>1</v>
      </c>
      <c r="BO144">
        <f t="shared" si="105"/>
        <v>0.4</v>
      </c>
      <c r="BP144">
        <f t="shared" si="106"/>
        <v>0.4</v>
      </c>
      <c r="BQ144">
        <f t="shared" si="107"/>
        <v>1</v>
      </c>
      <c r="BR144">
        <f t="shared" si="108"/>
        <v>0.85633142684271557</v>
      </c>
      <c r="BS144">
        <f t="shared" si="109"/>
        <v>0.85633142684271557</v>
      </c>
      <c r="BT144">
        <f t="shared" si="110"/>
        <v>1</v>
      </c>
      <c r="BU144">
        <f t="shared" si="111"/>
        <v>0.91379885610562939</v>
      </c>
      <c r="BV144">
        <f t="shared" si="112"/>
        <v>0.91379885610562939</v>
      </c>
      <c r="BW144">
        <f t="shared" si="113"/>
        <v>1</v>
      </c>
      <c r="BX144">
        <f t="shared" si="114"/>
        <v>0.34253257073708632</v>
      </c>
      <c r="BY144">
        <f t="shared" si="115"/>
        <v>0.34253257073708626</v>
      </c>
      <c r="BZ144">
        <f t="shared" si="116"/>
        <v>1</v>
      </c>
    </row>
    <row r="145" spans="1:78" x14ac:dyDescent="0.35">
      <c r="A145" s="15">
        <v>14.2</v>
      </c>
      <c r="F145" s="4">
        <f t="shared" si="78"/>
        <v>0.58000000000000007</v>
      </c>
      <c r="G145" s="4">
        <f t="shared" si="79"/>
        <v>0.12525624107258221</v>
      </c>
      <c r="H145" s="4">
        <f t="shared" si="80"/>
        <v>0.99999992456542219</v>
      </c>
      <c r="J145" s="12">
        <f t="shared" si="81"/>
        <v>0.58000000000000007</v>
      </c>
      <c r="K145" s="12">
        <f t="shared" si="82"/>
        <v>0.58000000000000007</v>
      </c>
      <c r="L145" s="12">
        <f t="shared" si="83"/>
        <v>1</v>
      </c>
      <c r="M145" s="4">
        <f t="shared" si="84"/>
        <v>0.58000000000000007</v>
      </c>
      <c r="N145" s="4">
        <f t="shared" si="85"/>
        <v>0.58000000000000007</v>
      </c>
      <c r="O145" s="4">
        <f t="shared" si="86"/>
        <v>1</v>
      </c>
      <c r="AA145" s="12">
        <f t="shared" si="87"/>
        <v>0.63260761728205084</v>
      </c>
      <c r="AB145" s="12">
        <f t="shared" si="88"/>
        <v>0.63260760120787929</v>
      </c>
      <c r="AC145" s="12">
        <f t="shared" si="89"/>
        <v>1</v>
      </c>
      <c r="AD145" s="12">
        <f t="shared" si="90"/>
        <v>0.57999996172816293</v>
      </c>
      <c r="AE145" s="12">
        <f t="shared" si="91"/>
        <v>0.61051237975175243</v>
      </c>
      <c r="AF145" s="12">
        <f t="shared" si="92"/>
        <v>0</v>
      </c>
      <c r="AR145">
        <f t="shared" si="93"/>
        <v>0.99999996831747739</v>
      </c>
      <c r="AS145">
        <f t="shared" si="94"/>
        <v>0.99999996831747739</v>
      </c>
      <c r="AT145">
        <f t="shared" si="95"/>
        <v>1</v>
      </c>
      <c r="AU145">
        <f t="shared" si="96"/>
        <v>0.63260762125048453</v>
      </c>
      <c r="AV145">
        <f t="shared" si="97"/>
        <v>0.63260762125048453</v>
      </c>
      <c r="AW145">
        <f t="shared" si="98"/>
        <v>1</v>
      </c>
      <c r="AX145">
        <f t="shared" si="99"/>
        <v>0.57999995624794498</v>
      </c>
      <c r="AY145">
        <f t="shared" si="100"/>
        <v>0.57999995624794498</v>
      </c>
      <c r="AZ145">
        <f t="shared" si="101"/>
        <v>1</v>
      </c>
      <c r="BA145">
        <f t="shared" si="102"/>
        <v>7.2648619822097693E-2</v>
      </c>
      <c r="BB145">
        <f t="shared" si="103"/>
        <v>7.2648619822097693E-2</v>
      </c>
      <c r="BC145">
        <f t="shared" si="104"/>
        <v>1</v>
      </c>
      <c r="BO145">
        <f t="shared" si="105"/>
        <v>0.41999999999999993</v>
      </c>
      <c r="BP145">
        <f t="shared" si="106"/>
        <v>0.41999999999999993</v>
      </c>
      <c r="BQ145">
        <f t="shared" si="107"/>
        <v>1</v>
      </c>
      <c r="BR145">
        <f t="shared" si="108"/>
        <v>0.87474375892741785</v>
      </c>
      <c r="BS145">
        <f t="shared" si="109"/>
        <v>0.87474375892741785</v>
      </c>
      <c r="BT145">
        <f t="shared" si="110"/>
        <v>1</v>
      </c>
      <c r="BU145">
        <f t="shared" si="111"/>
        <v>0.92735138017790231</v>
      </c>
      <c r="BV145">
        <f t="shared" si="112"/>
        <v>0.92735138017790231</v>
      </c>
      <c r="BW145">
        <f t="shared" si="113"/>
        <v>1</v>
      </c>
      <c r="BX145">
        <f t="shared" si="114"/>
        <v>0.36739237874951547</v>
      </c>
      <c r="BY145">
        <f t="shared" si="115"/>
        <v>0.36739237874951541</v>
      </c>
      <c r="BZ145">
        <f t="shared" si="116"/>
        <v>1</v>
      </c>
    </row>
    <row r="146" spans="1:78" x14ac:dyDescent="0.35">
      <c r="A146" s="15">
        <v>14.3</v>
      </c>
      <c r="F146" s="4">
        <f t="shared" si="78"/>
        <v>0.56000000000000016</v>
      </c>
      <c r="G146" s="4">
        <f t="shared" si="79"/>
        <v>0.10920240820445305</v>
      </c>
      <c r="H146" s="4">
        <f t="shared" si="80"/>
        <v>0.99999994943468906</v>
      </c>
      <c r="J146" s="12">
        <f t="shared" si="81"/>
        <v>0.56000000000000016</v>
      </c>
      <c r="K146" s="12">
        <f t="shared" si="82"/>
        <v>0.56000000000000016</v>
      </c>
      <c r="L146" s="12">
        <f t="shared" si="83"/>
        <v>1</v>
      </c>
      <c r="M146" s="4">
        <f t="shared" si="84"/>
        <v>0.56000000000000016</v>
      </c>
      <c r="N146" s="4">
        <f t="shared" si="85"/>
        <v>0.56000000000000016</v>
      </c>
      <c r="O146" s="4">
        <f t="shared" si="86"/>
        <v>1</v>
      </c>
      <c r="AA146" s="12">
        <f t="shared" si="87"/>
        <v>0.60804905718034385</v>
      </c>
      <c r="AB146" s="12">
        <f t="shared" si="88"/>
        <v>0.6080490460816359</v>
      </c>
      <c r="AC146" s="12">
        <f t="shared" si="89"/>
        <v>1</v>
      </c>
      <c r="AD146" s="12">
        <f t="shared" si="90"/>
        <v>0.5599999747756641</v>
      </c>
      <c r="AE146" s="12">
        <f t="shared" si="91"/>
        <v>0.58690744679665663</v>
      </c>
      <c r="AF146" s="12">
        <f t="shared" si="92"/>
        <v>0</v>
      </c>
      <c r="AR146">
        <f t="shared" si="93"/>
        <v>0.99999997775126315</v>
      </c>
      <c r="AS146">
        <f t="shared" si="94"/>
        <v>0.99999997775126315</v>
      </c>
      <c r="AT146">
        <f t="shared" si="95"/>
        <v>1</v>
      </c>
      <c r="AU146">
        <f t="shared" si="96"/>
        <v>0.60804905960995947</v>
      </c>
      <c r="AV146">
        <f t="shared" si="97"/>
        <v>0.60804905960995947</v>
      </c>
      <c r="AW146">
        <f t="shared" si="98"/>
        <v>1</v>
      </c>
      <c r="AX146">
        <f t="shared" si="99"/>
        <v>0.55999997168342608</v>
      </c>
      <c r="AY146">
        <f t="shared" si="100"/>
        <v>0.55999997168342608</v>
      </c>
      <c r="AZ146">
        <f t="shared" si="101"/>
        <v>1</v>
      </c>
      <c r="BA146">
        <f t="shared" si="102"/>
        <v>6.1153348594493728E-2</v>
      </c>
      <c r="BB146">
        <f t="shared" si="103"/>
        <v>6.1153348594493728E-2</v>
      </c>
      <c r="BC146">
        <f t="shared" si="104"/>
        <v>1</v>
      </c>
      <c r="BO146">
        <f t="shared" si="105"/>
        <v>0.43999999999999984</v>
      </c>
      <c r="BP146">
        <f t="shared" si="106"/>
        <v>0.43999999999999984</v>
      </c>
      <c r="BQ146">
        <f t="shared" si="107"/>
        <v>1</v>
      </c>
      <c r="BR146">
        <f t="shared" si="108"/>
        <v>0.89079759179554696</v>
      </c>
      <c r="BS146">
        <f t="shared" si="109"/>
        <v>0.89079759179554696</v>
      </c>
      <c r="BT146">
        <f t="shared" si="110"/>
        <v>1</v>
      </c>
      <c r="BU146">
        <f t="shared" si="111"/>
        <v>0.93884665140550627</v>
      </c>
      <c r="BV146">
        <f t="shared" si="112"/>
        <v>0.93884665140550627</v>
      </c>
      <c r="BW146">
        <f t="shared" si="113"/>
        <v>1</v>
      </c>
      <c r="BX146">
        <f t="shared" si="114"/>
        <v>0.39195094039004053</v>
      </c>
      <c r="BY146">
        <f t="shared" si="115"/>
        <v>0.39195094039004053</v>
      </c>
      <c r="BZ146">
        <f t="shared" si="116"/>
        <v>1</v>
      </c>
    </row>
    <row r="147" spans="1:78" x14ac:dyDescent="0.35">
      <c r="A147" s="15">
        <v>14.4</v>
      </c>
      <c r="F147" s="4">
        <f t="shared" si="78"/>
        <v>0.53999999999999981</v>
      </c>
      <c r="G147" s="4">
        <f t="shared" si="79"/>
        <v>9.5237416505198846E-2</v>
      </c>
      <c r="H147" s="4">
        <f t="shared" si="80"/>
        <v>0.99999996610505781</v>
      </c>
      <c r="J147" s="12">
        <f t="shared" si="81"/>
        <v>0.53999999999999981</v>
      </c>
      <c r="K147" s="12">
        <f t="shared" si="82"/>
        <v>0.53999999999999981</v>
      </c>
      <c r="L147" s="12">
        <f t="shared" si="83"/>
        <v>1</v>
      </c>
      <c r="M147" s="4">
        <f t="shared" si="84"/>
        <v>0.53999999999999981</v>
      </c>
      <c r="N147" s="4">
        <f t="shared" si="85"/>
        <v>0.53999999999999981</v>
      </c>
      <c r="O147" s="4">
        <f t="shared" si="86"/>
        <v>1</v>
      </c>
      <c r="AA147" s="12">
        <f t="shared" si="87"/>
        <v>0.58380921010748055</v>
      </c>
      <c r="AB147" s="12">
        <f t="shared" si="88"/>
        <v>0.58380920248982859</v>
      </c>
      <c r="AC147" s="12">
        <f t="shared" si="89"/>
        <v>1</v>
      </c>
      <c r="AD147" s="12">
        <f t="shared" si="90"/>
        <v>0.53999998343988709</v>
      </c>
      <c r="AE147" s="12">
        <f t="shared" si="91"/>
        <v>0.56365695689792661</v>
      </c>
      <c r="AF147" s="12">
        <f t="shared" si="92"/>
        <v>0</v>
      </c>
      <c r="AR147">
        <f t="shared" si="93"/>
        <v>0.9999999844083266</v>
      </c>
      <c r="AS147">
        <f t="shared" si="94"/>
        <v>0.9999999844083266</v>
      </c>
      <c r="AT147">
        <f t="shared" si="95"/>
        <v>1</v>
      </c>
      <c r="AU147">
        <f t="shared" si="96"/>
        <v>0.58380921159239119</v>
      </c>
      <c r="AV147">
        <f t="shared" si="97"/>
        <v>0.58380921159239119</v>
      </c>
      <c r="AW147">
        <f t="shared" si="98"/>
        <v>1</v>
      </c>
      <c r="AX147">
        <f t="shared" si="99"/>
        <v>0.53999998169673102</v>
      </c>
      <c r="AY147">
        <f t="shared" si="100"/>
        <v>0.53999998169673102</v>
      </c>
      <c r="AZ147">
        <f t="shared" si="101"/>
        <v>1</v>
      </c>
      <c r="BA147">
        <f t="shared" si="102"/>
        <v>5.1428204912807363E-2</v>
      </c>
      <c r="BB147">
        <f t="shared" si="103"/>
        <v>5.1428204912807363E-2</v>
      </c>
      <c r="BC147">
        <f t="shared" si="104"/>
        <v>1</v>
      </c>
      <c r="BO147">
        <f t="shared" si="105"/>
        <v>0.46000000000000019</v>
      </c>
      <c r="BP147">
        <f t="shared" si="106"/>
        <v>0.46000000000000019</v>
      </c>
      <c r="BQ147">
        <f t="shared" si="107"/>
        <v>1</v>
      </c>
      <c r="BR147">
        <f t="shared" si="108"/>
        <v>0.90476258349480121</v>
      </c>
      <c r="BS147">
        <f t="shared" si="109"/>
        <v>0.90476258349480121</v>
      </c>
      <c r="BT147">
        <f t="shared" si="110"/>
        <v>1</v>
      </c>
      <c r="BU147">
        <f t="shared" si="111"/>
        <v>0.94857179508719258</v>
      </c>
      <c r="BV147">
        <f t="shared" si="112"/>
        <v>0.94857179508719269</v>
      </c>
      <c r="BW147">
        <f t="shared" si="113"/>
        <v>1</v>
      </c>
      <c r="BX147">
        <f t="shared" si="114"/>
        <v>0.41619078840760881</v>
      </c>
      <c r="BY147">
        <f t="shared" si="115"/>
        <v>0.4161907884076087</v>
      </c>
      <c r="BZ147">
        <f t="shared" si="116"/>
        <v>1</v>
      </c>
    </row>
    <row r="148" spans="1:78" x14ac:dyDescent="0.35">
      <c r="A148" s="15">
        <v>14.5</v>
      </c>
      <c r="F148" s="4">
        <f t="shared" si="78"/>
        <v>0.51999999999999991</v>
      </c>
      <c r="G148" s="4">
        <f t="shared" si="79"/>
        <v>8.3108913166121193E-2</v>
      </c>
      <c r="H148" s="4">
        <f t="shared" si="80"/>
        <v>0.9999999772795406</v>
      </c>
      <c r="J148" s="12">
        <f t="shared" si="81"/>
        <v>0.51999999999999991</v>
      </c>
      <c r="K148" s="12">
        <f t="shared" si="82"/>
        <v>0.51999999999999991</v>
      </c>
      <c r="L148" s="12">
        <f t="shared" si="83"/>
        <v>1</v>
      </c>
      <c r="M148" s="4">
        <f t="shared" si="84"/>
        <v>0.51999999999999991</v>
      </c>
      <c r="N148" s="4">
        <f t="shared" si="85"/>
        <v>0.51999999999999991</v>
      </c>
      <c r="O148" s="4">
        <f t="shared" si="86"/>
        <v>1</v>
      </c>
      <c r="AA148" s="12">
        <f t="shared" si="87"/>
        <v>0.55989227741336722</v>
      </c>
      <c r="AB148" s="12">
        <f t="shared" si="88"/>
        <v>0.55989227221365345</v>
      </c>
      <c r="AC148" s="12">
        <f t="shared" si="89"/>
        <v>1</v>
      </c>
      <c r="AD148" s="12">
        <f t="shared" si="90"/>
        <v>0.51999998916726287</v>
      </c>
      <c r="AE148" s="12">
        <f t="shared" si="91"/>
        <v>0.54074397342221381</v>
      </c>
      <c r="AF148" s="12">
        <f t="shared" si="92"/>
        <v>0</v>
      </c>
      <c r="AR148">
        <f t="shared" si="93"/>
        <v>0.99999998909417953</v>
      </c>
      <c r="AS148">
        <f t="shared" si="94"/>
        <v>0.99999998909417953</v>
      </c>
      <c r="AT148">
        <f t="shared" si="95"/>
        <v>1</v>
      </c>
      <c r="AU148">
        <f t="shared" si="96"/>
        <v>0.55989227831973809</v>
      </c>
      <c r="AV148">
        <f t="shared" si="97"/>
        <v>0.55989227831973809</v>
      </c>
      <c r="AW148">
        <f t="shared" si="98"/>
        <v>1</v>
      </c>
      <c r="AX148">
        <f t="shared" si="99"/>
        <v>0.51999998818536097</v>
      </c>
      <c r="AY148">
        <f t="shared" si="100"/>
        <v>0.51999998818536097</v>
      </c>
      <c r="AZ148">
        <f t="shared" si="101"/>
        <v>1</v>
      </c>
      <c r="BA148">
        <f t="shared" si="102"/>
        <v>4.3216634846383009E-2</v>
      </c>
      <c r="BB148">
        <f t="shared" si="103"/>
        <v>4.3216634846383009E-2</v>
      </c>
      <c r="BC148">
        <f t="shared" si="104"/>
        <v>1</v>
      </c>
      <c r="BO148">
        <f t="shared" si="105"/>
        <v>0.48000000000000009</v>
      </c>
      <c r="BP148">
        <f t="shared" si="106"/>
        <v>0.48000000000000009</v>
      </c>
      <c r="BQ148">
        <f t="shared" si="107"/>
        <v>1</v>
      </c>
      <c r="BR148">
        <f t="shared" si="108"/>
        <v>0.91689108683387877</v>
      </c>
      <c r="BS148">
        <f t="shared" si="109"/>
        <v>0.91689108683387877</v>
      </c>
      <c r="BT148">
        <f t="shared" si="110"/>
        <v>1</v>
      </c>
      <c r="BU148">
        <f t="shared" si="111"/>
        <v>0.95678336515361695</v>
      </c>
      <c r="BV148">
        <f t="shared" si="112"/>
        <v>0.95678336515361695</v>
      </c>
      <c r="BW148">
        <f t="shared" si="113"/>
        <v>1</v>
      </c>
      <c r="BX148">
        <f t="shared" si="114"/>
        <v>0.44010772168026191</v>
      </c>
      <c r="BY148">
        <f t="shared" si="115"/>
        <v>0.44010772168026191</v>
      </c>
      <c r="BZ148">
        <f t="shared" si="116"/>
        <v>1</v>
      </c>
    </row>
    <row r="149" spans="1:78" x14ac:dyDescent="0.35">
      <c r="A149" s="15">
        <v>14.6</v>
      </c>
      <c r="F149" s="4">
        <f t="shared" si="78"/>
        <v>0.5</v>
      </c>
      <c r="G149" s="4">
        <f t="shared" si="79"/>
        <v>7.2585875671336619E-2</v>
      </c>
      <c r="H149" s="4">
        <f t="shared" si="80"/>
        <v>0.9999999847700205</v>
      </c>
      <c r="J149" s="12">
        <f t="shared" si="81"/>
        <v>0.5</v>
      </c>
      <c r="K149" s="12">
        <f t="shared" si="82"/>
        <v>0.5</v>
      </c>
      <c r="L149" s="12">
        <f t="shared" si="83"/>
        <v>1</v>
      </c>
      <c r="M149" s="4">
        <f t="shared" si="84"/>
        <v>0.5</v>
      </c>
      <c r="N149" s="4">
        <f t="shared" si="85"/>
        <v>0.5</v>
      </c>
      <c r="O149" s="4">
        <f t="shared" si="86"/>
        <v>1</v>
      </c>
      <c r="AA149" s="12">
        <f t="shared" si="87"/>
        <v>0.5362929372829276</v>
      </c>
      <c r="AB149" s="12">
        <f t="shared" si="88"/>
        <v>0.53629293375180309</v>
      </c>
      <c r="AC149" s="12">
        <f t="shared" si="89"/>
        <v>1</v>
      </c>
      <c r="AD149" s="12">
        <f t="shared" si="90"/>
        <v>0.49999999293775099</v>
      </c>
      <c r="AE149" s="12">
        <f t="shared" si="91"/>
        <v>0.51814646157921473</v>
      </c>
      <c r="AF149" s="12">
        <f t="shared" si="92"/>
        <v>0</v>
      </c>
      <c r="AR149">
        <f t="shared" si="93"/>
        <v>0.99999999238501025</v>
      </c>
      <c r="AS149">
        <f t="shared" si="94"/>
        <v>0.99999999238501025</v>
      </c>
      <c r="AT149">
        <f t="shared" si="95"/>
        <v>1</v>
      </c>
      <c r="AU149">
        <f t="shared" si="96"/>
        <v>0.53629293783566834</v>
      </c>
      <c r="AV149">
        <f t="shared" si="97"/>
        <v>0.53629293783566834</v>
      </c>
      <c r="AW149">
        <f t="shared" si="98"/>
        <v>1</v>
      </c>
      <c r="AX149">
        <f t="shared" si="99"/>
        <v>0.49999999238501025</v>
      </c>
      <c r="AY149">
        <f t="shared" si="100"/>
        <v>0.49999999238501025</v>
      </c>
      <c r="AZ149">
        <f t="shared" si="101"/>
        <v>1</v>
      </c>
      <c r="BA149">
        <f t="shared" si="102"/>
        <v>3.629293783566831E-2</v>
      </c>
      <c r="BB149">
        <f t="shared" si="103"/>
        <v>3.629293783566831E-2</v>
      </c>
      <c r="BC149">
        <f t="shared" si="104"/>
        <v>1</v>
      </c>
      <c r="BO149">
        <f t="shared" si="105"/>
        <v>0.5</v>
      </c>
      <c r="BP149">
        <f t="shared" si="106"/>
        <v>0.5</v>
      </c>
      <c r="BQ149">
        <f t="shared" si="107"/>
        <v>1</v>
      </c>
      <c r="BR149">
        <f t="shared" si="108"/>
        <v>0.92741412432866333</v>
      </c>
      <c r="BS149">
        <f t="shared" si="109"/>
        <v>0.92741412432866333</v>
      </c>
      <c r="BT149">
        <f t="shared" si="110"/>
        <v>1</v>
      </c>
      <c r="BU149">
        <f t="shared" si="111"/>
        <v>0.96370706216433166</v>
      </c>
      <c r="BV149">
        <f t="shared" si="112"/>
        <v>0.96370706216433166</v>
      </c>
      <c r="BW149">
        <f t="shared" si="113"/>
        <v>1</v>
      </c>
      <c r="BX149">
        <f t="shared" si="114"/>
        <v>0.46370706216433166</v>
      </c>
      <c r="BY149">
        <f t="shared" si="115"/>
        <v>0.46370706216433166</v>
      </c>
      <c r="BZ149">
        <f t="shared" si="116"/>
        <v>1</v>
      </c>
    </row>
    <row r="150" spans="1:78" x14ac:dyDescent="0.35">
      <c r="A150" s="15">
        <v>14.7</v>
      </c>
      <c r="F150" s="4">
        <f t="shared" si="78"/>
        <v>0.48000000000000009</v>
      </c>
      <c r="G150" s="4">
        <f t="shared" si="79"/>
        <v>6.3460270662014331E-2</v>
      </c>
      <c r="H150" s="4">
        <f t="shared" si="80"/>
        <v>0.99999998979103932</v>
      </c>
      <c r="J150" s="12">
        <f t="shared" si="81"/>
        <v>0.48000000000000009</v>
      </c>
      <c r="K150" s="12">
        <f t="shared" si="82"/>
        <v>0.48000000000000009</v>
      </c>
      <c r="L150" s="12">
        <f t="shared" si="83"/>
        <v>1</v>
      </c>
      <c r="M150" s="4">
        <f t="shared" si="84"/>
        <v>0.48000000000000009</v>
      </c>
      <c r="N150" s="4">
        <f t="shared" si="85"/>
        <v>0.48000000000000009</v>
      </c>
      <c r="O150" s="4">
        <f t="shared" si="86"/>
        <v>1</v>
      </c>
      <c r="AA150" s="12">
        <f t="shared" si="87"/>
        <v>0.51299934040735851</v>
      </c>
      <c r="AB150" s="12">
        <f t="shared" si="88"/>
        <v>0.5129993380209088</v>
      </c>
      <c r="AC150" s="12">
        <f t="shared" si="89"/>
        <v>1</v>
      </c>
      <c r="AD150" s="12">
        <f t="shared" si="90"/>
        <v>0.4799999954106734</v>
      </c>
      <c r="AE150" s="12">
        <f t="shared" si="91"/>
        <v>0.4958396788062055</v>
      </c>
      <c r="AF150" s="12">
        <f t="shared" si="92"/>
        <v>0</v>
      </c>
      <c r="AR150">
        <f t="shared" si="93"/>
        <v>0.99999999469134049</v>
      </c>
      <c r="AS150">
        <f t="shared" si="94"/>
        <v>0.99999999469134049</v>
      </c>
      <c r="AT150">
        <f t="shared" si="95"/>
        <v>1</v>
      </c>
      <c r="AU150">
        <f t="shared" si="96"/>
        <v>0.51299934074424758</v>
      </c>
      <c r="AV150">
        <f t="shared" si="97"/>
        <v>0.51299934074424758</v>
      </c>
      <c r="AW150">
        <f t="shared" si="98"/>
        <v>1</v>
      </c>
      <c r="AX150">
        <f t="shared" si="99"/>
        <v>0.47999999509969898</v>
      </c>
      <c r="AY150">
        <f t="shared" si="100"/>
        <v>0.47999999509969898</v>
      </c>
      <c r="AZ150">
        <f t="shared" si="101"/>
        <v>1</v>
      </c>
      <c r="BA150">
        <f t="shared" si="102"/>
        <v>3.0460929917766884E-2</v>
      </c>
      <c r="BB150">
        <f t="shared" si="103"/>
        <v>3.0460929917766884E-2</v>
      </c>
      <c r="BC150">
        <f t="shared" si="104"/>
        <v>1</v>
      </c>
      <c r="BO150">
        <f t="shared" si="105"/>
        <v>0.51999999999999991</v>
      </c>
      <c r="BP150">
        <f t="shared" si="106"/>
        <v>0.51999999999999991</v>
      </c>
      <c r="BQ150">
        <f t="shared" si="107"/>
        <v>1</v>
      </c>
      <c r="BR150">
        <f t="shared" si="108"/>
        <v>0.93653972933798568</v>
      </c>
      <c r="BS150">
        <f t="shared" si="109"/>
        <v>0.93653972933798568</v>
      </c>
      <c r="BT150">
        <f t="shared" si="110"/>
        <v>1</v>
      </c>
      <c r="BU150">
        <f t="shared" si="111"/>
        <v>0.96953907008223317</v>
      </c>
      <c r="BV150">
        <f t="shared" si="112"/>
        <v>0.96953907008223306</v>
      </c>
      <c r="BW150">
        <f t="shared" si="113"/>
        <v>1</v>
      </c>
      <c r="BX150">
        <f t="shared" si="114"/>
        <v>0.48700065925575242</v>
      </c>
      <c r="BY150">
        <f t="shared" si="115"/>
        <v>0.48700065925575248</v>
      </c>
      <c r="BZ150">
        <f t="shared" si="116"/>
        <v>1</v>
      </c>
    </row>
    <row r="151" spans="1:78" x14ac:dyDescent="0.35">
      <c r="A151" s="15">
        <v>14.8</v>
      </c>
      <c r="F151" s="4">
        <f t="shared" si="78"/>
        <v>0.46000000000000013</v>
      </c>
      <c r="G151" s="4">
        <f t="shared" si="79"/>
        <v>5.5547099935786999E-2</v>
      </c>
      <c r="H151" s="4">
        <f t="shared" si="80"/>
        <v>0.99999999315672894</v>
      </c>
      <c r="J151" s="12">
        <f t="shared" si="81"/>
        <v>0.46000000000000013</v>
      </c>
      <c r="K151" s="12">
        <f t="shared" si="82"/>
        <v>0.46000000000000013</v>
      </c>
      <c r="L151" s="12">
        <f t="shared" si="83"/>
        <v>1</v>
      </c>
      <c r="M151" s="4">
        <f t="shared" si="84"/>
        <v>0.46000000000000013</v>
      </c>
      <c r="N151" s="4">
        <f t="shared" si="85"/>
        <v>0.46000000000000013</v>
      </c>
      <c r="O151" s="4">
        <f t="shared" si="86"/>
        <v>1</v>
      </c>
      <c r="AA151" s="12">
        <f t="shared" si="87"/>
        <v>0.48999543376005822</v>
      </c>
      <c r="AB151" s="12">
        <f t="shared" si="88"/>
        <v>0.48999543215461255</v>
      </c>
      <c r="AC151" s="12">
        <f t="shared" si="89"/>
        <v>1</v>
      </c>
      <c r="AD151" s="12">
        <f t="shared" si="90"/>
        <v>0.45999999702695238</v>
      </c>
      <c r="AE151" s="12">
        <f t="shared" si="91"/>
        <v>0.47379789655657911</v>
      </c>
      <c r="AF151" s="12">
        <f t="shared" si="92"/>
        <v>0</v>
      </c>
      <c r="AR151">
        <f t="shared" si="93"/>
        <v>0.99999999630463376</v>
      </c>
      <c r="AS151">
        <f t="shared" si="94"/>
        <v>0.99999999630463376</v>
      </c>
      <c r="AT151">
        <f t="shared" si="95"/>
        <v>1</v>
      </c>
      <c r="AU151">
        <f t="shared" si="96"/>
        <v>0.48999543396532513</v>
      </c>
      <c r="AV151">
        <f t="shared" si="97"/>
        <v>0.48999543396532513</v>
      </c>
      <c r="AW151">
        <f t="shared" si="98"/>
        <v>1</v>
      </c>
      <c r="AX151">
        <f t="shared" si="99"/>
        <v>0.45999999685209542</v>
      </c>
      <c r="AY151">
        <f t="shared" si="100"/>
        <v>0.45999999685209542</v>
      </c>
      <c r="AZ151">
        <f t="shared" si="101"/>
        <v>1</v>
      </c>
      <c r="BA151">
        <f t="shared" si="102"/>
        <v>2.5551665970462028E-2</v>
      </c>
      <c r="BB151">
        <f t="shared" si="103"/>
        <v>2.5551665970462028E-2</v>
      </c>
      <c r="BC151">
        <f t="shared" si="104"/>
        <v>1</v>
      </c>
      <c r="BO151">
        <f t="shared" si="105"/>
        <v>0.53999999999999981</v>
      </c>
      <c r="BP151">
        <f t="shared" si="106"/>
        <v>0.53999999999999981</v>
      </c>
      <c r="BQ151">
        <f t="shared" si="107"/>
        <v>1</v>
      </c>
      <c r="BR151">
        <f t="shared" si="108"/>
        <v>0.94445290006421301</v>
      </c>
      <c r="BS151">
        <f t="shared" si="109"/>
        <v>0.94445290006421301</v>
      </c>
      <c r="BT151">
        <f t="shared" si="110"/>
        <v>1</v>
      </c>
      <c r="BU151">
        <f t="shared" si="111"/>
        <v>0.97444833402953801</v>
      </c>
      <c r="BV151">
        <f t="shared" si="112"/>
        <v>0.97444833402953801</v>
      </c>
      <c r="BW151">
        <f t="shared" si="113"/>
        <v>1</v>
      </c>
      <c r="BX151">
        <f t="shared" si="114"/>
        <v>0.51000456603467481</v>
      </c>
      <c r="BY151">
        <f t="shared" si="115"/>
        <v>0.51000456603467481</v>
      </c>
      <c r="BZ151">
        <f t="shared" si="116"/>
        <v>1</v>
      </c>
    </row>
    <row r="152" spans="1:78" x14ac:dyDescent="0.35">
      <c r="A152" s="15">
        <v>14.9</v>
      </c>
      <c r="F152" s="4">
        <f t="shared" si="78"/>
        <v>0.43999999999999984</v>
      </c>
      <c r="G152" s="4">
        <f t="shared" si="79"/>
        <v>4.8683416619404868E-2</v>
      </c>
      <c r="H152" s="4">
        <f t="shared" si="80"/>
        <v>0.99999999541281825</v>
      </c>
      <c r="J152" s="12">
        <f t="shared" si="81"/>
        <v>0.43999999999999984</v>
      </c>
      <c r="K152" s="12">
        <f t="shared" si="82"/>
        <v>0.43999999999999984</v>
      </c>
      <c r="L152" s="12">
        <f t="shared" si="83"/>
        <v>1</v>
      </c>
      <c r="M152" s="4">
        <f t="shared" si="84"/>
        <v>0.43999999999999984</v>
      </c>
      <c r="N152" s="4">
        <f t="shared" si="85"/>
        <v>0.43999999999999984</v>
      </c>
      <c r="O152" s="4">
        <f t="shared" si="86"/>
        <v>1</v>
      </c>
      <c r="AA152" s="12">
        <f t="shared" si="87"/>
        <v>0.46726271318180757</v>
      </c>
      <c r="AB152" s="12">
        <f t="shared" si="88"/>
        <v>0.46726271210655201</v>
      </c>
      <c r="AC152" s="12">
        <f t="shared" si="89"/>
        <v>1</v>
      </c>
      <c r="AD152" s="12">
        <f t="shared" si="90"/>
        <v>0.43999999807990048</v>
      </c>
      <c r="AE152" s="12">
        <f t="shared" si="91"/>
        <v>0.45199559187989591</v>
      </c>
      <c r="AF152" s="12">
        <f t="shared" si="92"/>
        <v>0</v>
      </c>
      <c r="AR152">
        <f t="shared" si="93"/>
        <v>0.9999999974311784</v>
      </c>
      <c r="AS152">
        <f t="shared" si="94"/>
        <v>0.9999999974311784</v>
      </c>
      <c r="AT152">
        <f t="shared" si="95"/>
        <v>1</v>
      </c>
      <c r="AU152">
        <f t="shared" si="96"/>
        <v>0.46726271330686658</v>
      </c>
      <c r="AV152">
        <f t="shared" si="97"/>
        <v>0.46726271330686658</v>
      </c>
      <c r="AW152">
        <f t="shared" si="98"/>
        <v>1</v>
      </c>
      <c r="AX152">
        <f t="shared" si="99"/>
        <v>0.43999999798163986</v>
      </c>
      <c r="AY152">
        <f t="shared" si="100"/>
        <v>0.43999999798163986</v>
      </c>
      <c r="AZ152">
        <f t="shared" si="101"/>
        <v>1</v>
      </c>
      <c r="BA152">
        <f t="shared" si="102"/>
        <v>2.1420703312538134E-2</v>
      </c>
      <c r="BB152">
        <f t="shared" si="103"/>
        <v>2.1420703312538134E-2</v>
      </c>
      <c r="BC152">
        <f t="shared" si="104"/>
        <v>1</v>
      </c>
      <c r="BO152">
        <f t="shared" si="105"/>
        <v>0.56000000000000016</v>
      </c>
      <c r="BP152">
        <f t="shared" si="106"/>
        <v>0.56000000000000016</v>
      </c>
      <c r="BQ152">
        <f t="shared" si="107"/>
        <v>1</v>
      </c>
      <c r="BR152">
        <f t="shared" si="108"/>
        <v>0.9513165833805951</v>
      </c>
      <c r="BS152">
        <f t="shared" si="109"/>
        <v>0.9513165833805951</v>
      </c>
      <c r="BT152">
        <f t="shared" si="110"/>
        <v>1</v>
      </c>
      <c r="BU152">
        <f t="shared" si="111"/>
        <v>0.97857929668746191</v>
      </c>
      <c r="BV152">
        <f t="shared" si="112"/>
        <v>0.97857929668746191</v>
      </c>
      <c r="BW152">
        <f t="shared" si="113"/>
        <v>1</v>
      </c>
      <c r="BX152">
        <f t="shared" si="114"/>
        <v>0.53273728669313347</v>
      </c>
      <c r="BY152">
        <f t="shared" si="115"/>
        <v>0.53273728669313336</v>
      </c>
      <c r="BZ152">
        <f t="shared" si="116"/>
        <v>1</v>
      </c>
    </row>
    <row r="153" spans="1:78" x14ac:dyDescent="0.35">
      <c r="A153" s="15">
        <v>15</v>
      </c>
      <c r="F153" s="4">
        <f t="shared" si="78"/>
        <v>0.41999999999999993</v>
      </c>
      <c r="G153" s="4">
        <f t="shared" si="79"/>
        <v>4.2726740685403476E-2</v>
      </c>
      <c r="H153" s="4">
        <f t="shared" si="80"/>
        <v>0.99999999692512009</v>
      </c>
      <c r="J153" s="12">
        <f t="shared" si="81"/>
        <v>0.41999999999999993</v>
      </c>
      <c r="K153" s="12">
        <f t="shared" si="82"/>
        <v>0.41999999999999993</v>
      </c>
      <c r="L153" s="12">
        <f t="shared" si="83"/>
        <v>1</v>
      </c>
      <c r="M153" s="4">
        <f t="shared" si="84"/>
        <v>0.41999999999999993</v>
      </c>
      <c r="N153" s="4">
        <f t="shared" si="85"/>
        <v>0.41999999999999993</v>
      </c>
      <c r="O153" s="4">
        <f t="shared" si="86"/>
        <v>1</v>
      </c>
      <c r="AA153" s="12">
        <f t="shared" si="87"/>
        <v>0.44478150952133377</v>
      </c>
      <c r="AB153" s="12">
        <f t="shared" si="88"/>
        <v>0.44478150880429718</v>
      </c>
      <c r="AC153" s="12">
        <f t="shared" si="89"/>
        <v>1</v>
      </c>
      <c r="AD153" s="12">
        <f t="shared" si="90"/>
        <v>0.41999999876372979</v>
      </c>
      <c r="AE153" s="12">
        <f t="shared" si="91"/>
        <v>0.43040823276269002</v>
      </c>
      <c r="AF153" s="12">
        <f t="shared" si="92"/>
        <v>0</v>
      </c>
      <c r="AR153">
        <f t="shared" si="93"/>
        <v>0.99999999821656971</v>
      </c>
      <c r="AS153">
        <f t="shared" si="94"/>
        <v>0.99999999821656971</v>
      </c>
      <c r="AT153">
        <f t="shared" si="95"/>
        <v>1</v>
      </c>
      <c r="AU153">
        <f t="shared" si="96"/>
        <v>0.44478150959753399</v>
      </c>
      <c r="AV153">
        <f t="shared" si="97"/>
        <v>0.44478150959753399</v>
      </c>
      <c r="AW153">
        <f t="shared" si="98"/>
        <v>1</v>
      </c>
      <c r="AX153">
        <f t="shared" si="99"/>
        <v>0.41999999870855037</v>
      </c>
      <c r="AY153">
        <f t="shared" si="100"/>
        <v>0.41999999870855037</v>
      </c>
      <c r="AZ153">
        <f t="shared" si="101"/>
        <v>1</v>
      </c>
      <c r="BA153">
        <f t="shared" si="102"/>
        <v>1.7945231087869457E-2</v>
      </c>
      <c r="BB153">
        <f t="shared" si="103"/>
        <v>1.7945231087869457E-2</v>
      </c>
      <c r="BC153">
        <f t="shared" si="104"/>
        <v>1</v>
      </c>
      <c r="BO153">
        <f t="shared" si="105"/>
        <v>0.58000000000000007</v>
      </c>
      <c r="BP153">
        <f t="shared" si="106"/>
        <v>0.58000000000000007</v>
      </c>
      <c r="BQ153">
        <f t="shared" si="107"/>
        <v>1</v>
      </c>
      <c r="BR153">
        <f t="shared" si="108"/>
        <v>0.9572732593145965</v>
      </c>
      <c r="BS153">
        <f t="shared" si="109"/>
        <v>0.9572732593145965</v>
      </c>
      <c r="BT153">
        <f t="shared" si="110"/>
        <v>1</v>
      </c>
      <c r="BU153">
        <f t="shared" si="111"/>
        <v>0.9820547689121305</v>
      </c>
      <c r="BV153">
        <f t="shared" si="112"/>
        <v>0.9820547689121305</v>
      </c>
      <c r="BW153">
        <f t="shared" si="113"/>
        <v>1</v>
      </c>
      <c r="BX153">
        <f t="shared" si="114"/>
        <v>0.55521849040246596</v>
      </c>
      <c r="BY153">
        <f t="shared" si="115"/>
        <v>0.55521849040246607</v>
      </c>
      <c r="BZ153">
        <f t="shared" si="116"/>
        <v>1</v>
      </c>
    </row>
    <row r="154" spans="1:78" x14ac:dyDescent="0.35">
      <c r="A154" s="15">
        <v>15.1</v>
      </c>
      <c r="F154" s="4">
        <f t="shared" si="78"/>
        <v>0.4</v>
      </c>
      <c r="G154" s="4">
        <f t="shared" si="79"/>
        <v>3.7553175883819859E-2</v>
      </c>
      <c r="H154" s="4">
        <f t="shared" si="80"/>
        <v>0.99999999793884631</v>
      </c>
      <c r="J154" s="12">
        <f t="shared" si="81"/>
        <v>0.4</v>
      </c>
      <c r="K154" s="12">
        <f t="shared" si="82"/>
        <v>0.4</v>
      </c>
      <c r="L154" s="12">
        <f t="shared" si="83"/>
        <v>1</v>
      </c>
      <c r="M154" s="4">
        <f t="shared" si="84"/>
        <v>0.4</v>
      </c>
      <c r="N154" s="4">
        <f t="shared" si="85"/>
        <v>0.4</v>
      </c>
      <c r="O154" s="4">
        <f t="shared" si="86"/>
        <v>1</v>
      </c>
      <c r="AA154" s="12">
        <f t="shared" si="87"/>
        <v>0.42253190548385022</v>
      </c>
      <c r="AB154" s="12">
        <f t="shared" si="88"/>
        <v>0.42253190500775006</v>
      </c>
      <c r="AC154" s="12">
        <f t="shared" si="89"/>
        <v>1</v>
      </c>
      <c r="AD154" s="12">
        <f t="shared" si="90"/>
        <v>0.3999999992064997</v>
      </c>
      <c r="AE154" s="12">
        <f t="shared" si="91"/>
        <v>0.40901276140003978</v>
      </c>
      <c r="AF154" s="12">
        <f t="shared" si="92"/>
        <v>0</v>
      </c>
      <c r="AR154">
        <f t="shared" si="93"/>
        <v>0.99999999876330792</v>
      </c>
      <c r="AS154">
        <f t="shared" si="94"/>
        <v>0.99999999876330792</v>
      </c>
      <c r="AT154">
        <f t="shared" si="95"/>
        <v>1</v>
      </c>
      <c r="AU154">
        <f t="shared" si="96"/>
        <v>0.42253190553029191</v>
      </c>
      <c r="AV154">
        <f t="shared" si="97"/>
        <v>0.42253190553029191</v>
      </c>
      <c r="AW154">
        <f t="shared" si="98"/>
        <v>1</v>
      </c>
      <c r="AX154">
        <f t="shared" si="99"/>
        <v>0.39999999917553852</v>
      </c>
      <c r="AY154">
        <f t="shared" si="100"/>
        <v>0.39999999917553852</v>
      </c>
      <c r="AZ154">
        <f t="shared" si="101"/>
        <v>1</v>
      </c>
      <c r="BA154">
        <f t="shared" si="102"/>
        <v>1.5021270353527945E-2</v>
      </c>
      <c r="BB154">
        <f t="shared" si="103"/>
        <v>1.5021270353527945E-2</v>
      </c>
      <c r="BC154">
        <f t="shared" si="104"/>
        <v>1</v>
      </c>
      <c r="BO154">
        <f t="shared" si="105"/>
        <v>0.6</v>
      </c>
      <c r="BP154">
        <f t="shared" si="106"/>
        <v>0.6</v>
      </c>
      <c r="BQ154">
        <f t="shared" si="107"/>
        <v>1</v>
      </c>
      <c r="BR154">
        <f t="shared" si="108"/>
        <v>0.9624468241161801</v>
      </c>
      <c r="BS154">
        <f t="shared" si="109"/>
        <v>0.9624468241161801</v>
      </c>
      <c r="BT154">
        <f t="shared" si="110"/>
        <v>1</v>
      </c>
      <c r="BU154">
        <f t="shared" si="111"/>
        <v>0.98497872964647204</v>
      </c>
      <c r="BV154">
        <f t="shared" si="112"/>
        <v>0.98497872964647215</v>
      </c>
      <c r="BW154">
        <f t="shared" si="113"/>
        <v>1</v>
      </c>
      <c r="BX154">
        <f t="shared" si="114"/>
        <v>0.57746809446970815</v>
      </c>
      <c r="BY154">
        <f t="shared" si="115"/>
        <v>0.57746809446970804</v>
      </c>
      <c r="BZ154">
        <f t="shared" si="116"/>
        <v>1</v>
      </c>
    </row>
    <row r="155" spans="1:78" x14ac:dyDescent="0.35">
      <c r="A155" s="15">
        <v>15.2</v>
      </c>
      <c r="F155" s="4">
        <f t="shared" si="78"/>
        <v>0.38000000000000006</v>
      </c>
      <c r="G155" s="4">
        <f t="shared" si="79"/>
        <v>3.3055431355195473E-2</v>
      </c>
      <c r="H155" s="4">
        <f t="shared" si="80"/>
        <v>0.99999999861836741</v>
      </c>
      <c r="J155" s="12">
        <f t="shared" si="81"/>
        <v>0.38000000000000006</v>
      </c>
      <c r="K155" s="12">
        <f t="shared" si="82"/>
        <v>0.38000000000000006</v>
      </c>
      <c r="L155" s="12">
        <f t="shared" si="83"/>
        <v>1</v>
      </c>
      <c r="M155" s="4">
        <f t="shared" si="84"/>
        <v>0.38000000000000006</v>
      </c>
      <c r="N155" s="4">
        <f t="shared" si="85"/>
        <v>0.38000000000000006</v>
      </c>
      <c r="O155" s="4">
        <f t="shared" si="86"/>
        <v>1</v>
      </c>
      <c r="AA155" s="12">
        <f t="shared" si="87"/>
        <v>0.40049436741190553</v>
      </c>
      <c r="AB155" s="12">
        <f t="shared" si="88"/>
        <v>0.40049436709715286</v>
      </c>
      <c r="AC155" s="12">
        <f t="shared" si="89"/>
        <v>1</v>
      </c>
      <c r="AD155" s="12">
        <f t="shared" si="90"/>
        <v>0.37999999949233443</v>
      </c>
      <c r="AE155" s="12">
        <f t="shared" si="91"/>
        <v>0.3877878591088586</v>
      </c>
      <c r="AF155" s="12">
        <f t="shared" si="92"/>
        <v>0</v>
      </c>
      <c r="AR155">
        <f t="shared" si="93"/>
        <v>0.99999999914338789</v>
      </c>
      <c r="AS155">
        <f t="shared" si="94"/>
        <v>0.99999999914338789</v>
      </c>
      <c r="AT155">
        <f t="shared" si="95"/>
        <v>1</v>
      </c>
      <c r="AU155">
        <f t="shared" si="96"/>
        <v>0.40049436744022121</v>
      </c>
      <c r="AV155">
        <f t="shared" si="97"/>
        <v>0.40049436744022121</v>
      </c>
      <c r="AW155">
        <f t="shared" si="98"/>
        <v>1</v>
      </c>
      <c r="AX155">
        <f t="shared" si="99"/>
        <v>0.3799999994749797</v>
      </c>
      <c r="AY155">
        <f t="shared" si="100"/>
        <v>0.3799999994749797</v>
      </c>
      <c r="AZ155">
        <f t="shared" si="101"/>
        <v>1</v>
      </c>
      <c r="BA155">
        <f t="shared" si="102"/>
        <v>1.2561063914974281E-2</v>
      </c>
      <c r="BB155">
        <f t="shared" si="103"/>
        <v>1.2561063914974281E-2</v>
      </c>
      <c r="BC155">
        <f t="shared" si="104"/>
        <v>1</v>
      </c>
      <c r="BO155">
        <f t="shared" si="105"/>
        <v>0.61999999999999988</v>
      </c>
      <c r="BP155">
        <f t="shared" si="106"/>
        <v>0.61999999999999988</v>
      </c>
      <c r="BQ155">
        <f t="shared" si="107"/>
        <v>1</v>
      </c>
      <c r="BR155">
        <f t="shared" si="108"/>
        <v>0.96694456864480449</v>
      </c>
      <c r="BS155">
        <f t="shared" si="109"/>
        <v>0.96694456864480449</v>
      </c>
      <c r="BT155">
        <f t="shared" si="110"/>
        <v>1</v>
      </c>
      <c r="BU155">
        <f t="shared" si="111"/>
        <v>0.98743893608502575</v>
      </c>
      <c r="BV155">
        <f t="shared" si="112"/>
        <v>0.98743893608502586</v>
      </c>
      <c r="BW155">
        <f t="shared" si="113"/>
        <v>1</v>
      </c>
      <c r="BX155">
        <f t="shared" si="114"/>
        <v>0.59950563255977873</v>
      </c>
      <c r="BY155">
        <f t="shared" si="115"/>
        <v>0.59950563255977862</v>
      </c>
      <c r="BZ155">
        <f t="shared" si="116"/>
        <v>1</v>
      </c>
    </row>
    <row r="156" spans="1:78" x14ac:dyDescent="0.35">
      <c r="A156" s="15">
        <v>15.3</v>
      </c>
      <c r="F156" s="4">
        <f t="shared" si="78"/>
        <v>0.36000000000000015</v>
      </c>
      <c r="G156" s="4">
        <f t="shared" si="79"/>
        <v>2.9140877833621997E-2</v>
      </c>
      <c r="H156" s="4">
        <f t="shared" si="80"/>
        <v>0.99999999907386394</v>
      </c>
      <c r="J156" s="12">
        <f t="shared" si="81"/>
        <v>0.36000000000000015</v>
      </c>
      <c r="K156" s="12">
        <f t="shared" si="82"/>
        <v>0.36000000000000015</v>
      </c>
      <c r="L156" s="12">
        <f t="shared" si="83"/>
        <v>1</v>
      </c>
      <c r="M156" s="4">
        <f t="shared" si="84"/>
        <v>0.36000000000000015</v>
      </c>
      <c r="N156" s="4">
        <f t="shared" si="85"/>
        <v>0.36000000000000015</v>
      </c>
      <c r="O156" s="4">
        <f t="shared" si="86"/>
        <v>1</v>
      </c>
      <c r="AA156" s="12">
        <f t="shared" si="87"/>
        <v>0.37865016179624567</v>
      </c>
      <c r="AB156" s="12">
        <f t="shared" si="88"/>
        <v>0.37865016158908199</v>
      </c>
      <c r="AC156" s="12">
        <f t="shared" si="89"/>
        <v>1</v>
      </c>
      <c r="AD156" s="12">
        <f t="shared" si="90"/>
        <v>0.35999999967630703</v>
      </c>
      <c r="AE156" s="12">
        <f t="shared" si="91"/>
        <v>0.36671405792295542</v>
      </c>
      <c r="AF156" s="12">
        <f t="shared" si="92"/>
        <v>0</v>
      </c>
      <c r="AR156">
        <f t="shared" si="93"/>
        <v>0.9999999994072728</v>
      </c>
      <c r="AS156">
        <f t="shared" si="94"/>
        <v>0.9999999994072728</v>
      </c>
      <c r="AT156">
        <f t="shared" si="95"/>
        <v>1</v>
      </c>
      <c r="AU156">
        <f t="shared" si="96"/>
        <v>0.37865016181351824</v>
      </c>
      <c r="AV156">
        <f t="shared" si="97"/>
        <v>0.37865016181351824</v>
      </c>
      <c r="AW156">
        <f t="shared" si="98"/>
        <v>1</v>
      </c>
      <c r="AX156">
        <f t="shared" si="99"/>
        <v>0.35999999966659119</v>
      </c>
      <c r="AY156">
        <f t="shared" si="100"/>
        <v>0.35999999966659119</v>
      </c>
      <c r="AZ156">
        <f t="shared" si="101"/>
        <v>1</v>
      </c>
      <c r="BA156">
        <f t="shared" si="102"/>
        <v>1.0490716020103923E-2</v>
      </c>
      <c r="BB156">
        <f t="shared" si="103"/>
        <v>1.0490716020103923E-2</v>
      </c>
      <c r="BC156">
        <f t="shared" si="104"/>
        <v>1</v>
      </c>
      <c r="BO156">
        <f t="shared" si="105"/>
        <v>0.6399999999999999</v>
      </c>
      <c r="BP156">
        <f t="shared" si="106"/>
        <v>0.6399999999999999</v>
      </c>
      <c r="BQ156">
        <f t="shared" si="107"/>
        <v>1</v>
      </c>
      <c r="BR156">
        <f t="shared" si="108"/>
        <v>0.97085912216637804</v>
      </c>
      <c r="BS156">
        <f t="shared" si="109"/>
        <v>0.97085912216637804</v>
      </c>
      <c r="BT156">
        <f t="shared" si="110"/>
        <v>1</v>
      </c>
      <c r="BU156">
        <f t="shared" si="111"/>
        <v>0.98950928397989613</v>
      </c>
      <c r="BV156">
        <f t="shared" si="112"/>
        <v>0.98950928397989613</v>
      </c>
      <c r="BW156">
        <f t="shared" si="113"/>
        <v>1</v>
      </c>
      <c r="BX156">
        <f t="shared" si="114"/>
        <v>0.62134983818648171</v>
      </c>
      <c r="BY156">
        <f t="shared" si="115"/>
        <v>0.62134983818648182</v>
      </c>
      <c r="BZ156">
        <f t="shared" si="116"/>
        <v>1</v>
      </c>
    </row>
    <row r="157" spans="1:78" x14ac:dyDescent="0.35">
      <c r="A157" s="15">
        <v>15.4</v>
      </c>
      <c r="F157" s="4">
        <f t="shared" si="78"/>
        <v>0.33999999999999986</v>
      </c>
      <c r="G157" s="4">
        <f t="shared" si="79"/>
        <v>2.5729715933966599E-2</v>
      </c>
      <c r="H157" s="4">
        <f t="shared" si="80"/>
        <v>0.99999999937919237</v>
      </c>
      <c r="J157" s="12">
        <f t="shared" si="81"/>
        <v>0.33999999999999986</v>
      </c>
      <c r="K157" s="12">
        <f t="shared" si="82"/>
        <v>0.33999999999999986</v>
      </c>
      <c r="L157" s="12">
        <f t="shared" si="83"/>
        <v>1</v>
      </c>
      <c r="M157" s="4">
        <f t="shared" si="84"/>
        <v>0.33999999999999986</v>
      </c>
      <c r="N157" s="4">
        <f t="shared" si="85"/>
        <v>0.33999999999999986</v>
      </c>
      <c r="O157" s="4">
        <f t="shared" si="86"/>
        <v>1</v>
      </c>
      <c r="AA157" s="12">
        <f t="shared" si="87"/>
        <v>0.35698161250587551</v>
      </c>
      <c r="AB157" s="12">
        <f t="shared" si="88"/>
        <v>0.35698161237015069</v>
      </c>
      <c r="AC157" s="12">
        <f t="shared" si="89"/>
        <v>1</v>
      </c>
      <c r="AD157" s="12">
        <f t="shared" si="90"/>
        <v>0.33999999979435613</v>
      </c>
      <c r="AE157" s="12">
        <f t="shared" si="91"/>
        <v>0.34577374804635386</v>
      </c>
      <c r="AF157" s="12">
        <f t="shared" si="92"/>
        <v>0</v>
      </c>
      <c r="AR157">
        <f t="shared" si="93"/>
        <v>0.99999999959026697</v>
      </c>
      <c r="AS157">
        <f t="shared" si="94"/>
        <v>0.99999999959026697</v>
      </c>
      <c r="AT157">
        <f t="shared" si="95"/>
        <v>1</v>
      </c>
      <c r="AU157">
        <f t="shared" si="96"/>
        <v>0.35698161251641786</v>
      </c>
      <c r="AV157">
        <f t="shared" si="97"/>
        <v>0.35698161251641786</v>
      </c>
      <c r="AW157">
        <f t="shared" si="98"/>
        <v>1</v>
      </c>
      <c r="AX157">
        <f t="shared" si="99"/>
        <v>0.33999999978892526</v>
      </c>
      <c r="AY157">
        <f t="shared" si="100"/>
        <v>0.33999999978892526</v>
      </c>
      <c r="AZ157">
        <f t="shared" si="101"/>
        <v>1</v>
      </c>
      <c r="BA157">
        <f t="shared" si="102"/>
        <v>8.7481034175486399E-3</v>
      </c>
      <c r="BB157">
        <f t="shared" si="103"/>
        <v>8.7481034175486399E-3</v>
      </c>
      <c r="BC157">
        <f t="shared" si="104"/>
        <v>1</v>
      </c>
      <c r="BO157">
        <f t="shared" si="105"/>
        <v>0.66000000000000014</v>
      </c>
      <c r="BP157">
        <f t="shared" si="106"/>
        <v>0.66000000000000014</v>
      </c>
      <c r="BQ157">
        <f t="shared" si="107"/>
        <v>1</v>
      </c>
      <c r="BR157">
        <f t="shared" si="108"/>
        <v>0.97427028406603344</v>
      </c>
      <c r="BS157">
        <f t="shared" si="109"/>
        <v>0.97427028406603344</v>
      </c>
      <c r="BT157">
        <f t="shared" si="110"/>
        <v>1</v>
      </c>
      <c r="BU157">
        <f t="shared" si="111"/>
        <v>0.99125189658245139</v>
      </c>
      <c r="BV157">
        <f t="shared" si="112"/>
        <v>0.9912518965824515</v>
      </c>
      <c r="BW157">
        <f t="shared" si="113"/>
        <v>1</v>
      </c>
      <c r="BX157">
        <f t="shared" si="114"/>
        <v>0.6430183874835822</v>
      </c>
      <c r="BY157">
        <f t="shared" si="115"/>
        <v>0.6430183874835822</v>
      </c>
      <c r="BZ157">
        <f t="shared" si="116"/>
        <v>1</v>
      </c>
    </row>
    <row r="158" spans="1:78" x14ac:dyDescent="0.35">
      <c r="A158" s="15">
        <v>15.5</v>
      </c>
      <c r="F158" s="4">
        <f t="shared" si="78"/>
        <v>0.31999999999999995</v>
      </c>
      <c r="G158" s="4">
        <f t="shared" si="79"/>
        <v>2.2753297866633299E-2</v>
      </c>
      <c r="H158" s="4">
        <f t="shared" si="80"/>
        <v>0.99999999958386021</v>
      </c>
      <c r="J158" s="12">
        <f t="shared" si="81"/>
        <v>0.31999999999999995</v>
      </c>
      <c r="K158" s="12">
        <f t="shared" si="82"/>
        <v>0.31999999999999995</v>
      </c>
      <c r="L158" s="12">
        <f t="shared" si="83"/>
        <v>1</v>
      </c>
      <c r="M158" s="4">
        <f t="shared" si="84"/>
        <v>0.31999999999999995</v>
      </c>
      <c r="N158" s="4">
        <f t="shared" si="85"/>
        <v>0.31999999999999995</v>
      </c>
      <c r="O158" s="4">
        <f t="shared" si="86"/>
        <v>1</v>
      </c>
      <c r="AA158" s="12">
        <f t="shared" si="87"/>
        <v>0.33547224254287195</v>
      </c>
      <c r="AB158" s="12">
        <f t="shared" si="88"/>
        <v>0.33547224245438034</v>
      </c>
      <c r="AC158" s="12">
        <f t="shared" si="89"/>
        <v>1</v>
      </c>
      <c r="AD158" s="12">
        <f t="shared" si="90"/>
        <v>0.31999999986986516</v>
      </c>
      <c r="AE158" s="12">
        <f t="shared" si="91"/>
        <v>0.32495111748358418</v>
      </c>
      <c r="AF158" s="12">
        <f t="shared" si="92"/>
        <v>0</v>
      </c>
      <c r="AR158">
        <f t="shared" si="93"/>
        <v>0.99999999971702502</v>
      </c>
      <c r="AS158">
        <f t="shared" si="94"/>
        <v>0.99999999971702502</v>
      </c>
      <c r="AT158">
        <f t="shared" si="95"/>
        <v>1</v>
      </c>
      <c r="AU158">
        <f t="shared" si="96"/>
        <v>0.33547224254931057</v>
      </c>
      <c r="AV158">
        <f t="shared" si="97"/>
        <v>0.33547224254931057</v>
      </c>
      <c r="AW158">
        <f t="shared" si="98"/>
        <v>1</v>
      </c>
      <c r="AX158">
        <f t="shared" si="99"/>
        <v>0.31999999986683519</v>
      </c>
      <c r="AY158">
        <f t="shared" si="100"/>
        <v>0.31999999986683519</v>
      </c>
      <c r="AZ158">
        <f t="shared" si="101"/>
        <v>1</v>
      </c>
      <c r="BA158">
        <f t="shared" si="102"/>
        <v>7.2810553173226541E-3</v>
      </c>
      <c r="BB158">
        <f t="shared" si="103"/>
        <v>7.2810553173226541E-3</v>
      </c>
      <c r="BC158">
        <f t="shared" si="104"/>
        <v>1</v>
      </c>
      <c r="BO158">
        <f t="shared" si="105"/>
        <v>0.68</v>
      </c>
      <c r="BP158">
        <f t="shared" si="106"/>
        <v>0.68</v>
      </c>
      <c r="BQ158">
        <f t="shared" si="107"/>
        <v>1</v>
      </c>
      <c r="BR158">
        <f t="shared" si="108"/>
        <v>0.97724670213336673</v>
      </c>
      <c r="BS158">
        <f t="shared" si="109"/>
        <v>0.97724670213336673</v>
      </c>
      <c r="BT158">
        <f t="shared" si="110"/>
        <v>1</v>
      </c>
      <c r="BU158">
        <f t="shared" si="111"/>
        <v>0.9927189446826773</v>
      </c>
      <c r="BV158">
        <f t="shared" si="112"/>
        <v>0.99271894468267741</v>
      </c>
      <c r="BW158">
        <f t="shared" si="113"/>
        <v>1</v>
      </c>
      <c r="BX158">
        <f t="shared" si="114"/>
        <v>0.66452775745068937</v>
      </c>
      <c r="BY158">
        <f t="shared" si="115"/>
        <v>0.66452775745068937</v>
      </c>
      <c r="BZ158">
        <f t="shared" si="116"/>
        <v>1</v>
      </c>
    </row>
    <row r="159" spans="1:78" x14ac:dyDescent="0.35">
      <c r="A159" s="15">
        <v>15.6</v>
      </c>
      <c r="F159" s="4">
        <f t="shared" si="78"/>
        <v>0.3</v>
      </c>
      <c r="G159" s="4">
        <f t="shared" si="79"/>
        <v>2.0152619878265499E-2</v>
      </c>
      <c r="H159" s="4">
        <f t="shared" si="80"/>
        <v>0.99999999972105313</v>
      </c>
      <c r="J159" s="12">
        <f t="shared" si="81"/>
        <v>0.3</v>
      </c>
      <c r="K159" s="12">
        <f t="shared" si="82"/>
        <v>0.3</v>
      </c>
      <c r="L159" s="12">
        <f t="shared" si="83"/>
        <v>1</v>
      </c>
      <c r="M159" s="4">
        <f t="shared" si="84"/>
        <v>0.3</v>
      </c>
      <c r="N159" s="4">
        <f t="shared" si="85"/>
        <v>0.3</v>
      </c>
      <c r="O159" s="4">
        <f t="shared" si="86"/>
        <v>1</v>
      </c>
      <c r="AA159" s="12">
        <f t="shared" si="87"/>
        <v>0.31410683391085081</v>
      </c>
      <c r="AB159" s="12">
        <f t="shared" si="88"/>
        <v>0.31410683385345251</v>
      </c>
      <c r="AC159" s="12">
        <f t="shared" si="89"/>
        <v>1</v>
      </c>
      <c r="AD159" s="12">
        <f t="shared" si="90"/>
        <v>0.29999999991800241</v>
      </c>
      <c r="AE159" s="12">
        <f t="shared" si="91"/>
        <v>0.30423205009125764</v>
      </c>
      <c r="AF159" s="12">
        <f t="shared" si="92"/>
        <v>0</v>
      </c>
      <c r="AR159">
        <f t="shared" si="93"/>
        <v>0.99999999980473731</v>
      </c>
      <c r="AS159">
        <f t="shared" si="94"/>
        <v>0.99999999980473731</v>
      </c>
      <c r="AT159">
        <f t="shared" si="95"/>
        <v>1</v>
      </c>
      <c r="AU159">
        <f t="shared" si="96"/>
        <v>0.31410683391478583</v>
      </c>
      <c r="AV159">
        <f t="shared" si="97"/>
        <v>0.31410683391478583</v>
      </c>
      <c r="AW159">
        <f t="shared" si="98"/>
        <v>1</v>
      </c>
      <c r="AX159">
        <f t="shared" si="99"/>
        <v>0.29999999991631593</v>
      </c>
      <c r="AY159">
        <f t="shared" si="100"/>
        <v>0.29999999991631593</v>
      </c>
      <c r="AZ159">
        <f t="shared" si="101"/>
        <v>1</v>
      </c>
      <c r="BA159">
        <f t="shared" si="102"/>
        <v>6.0457859634796491E-3</v>
      </c>
      <c r="BB159">
        <f t="shared" si="103"/>
        <v>6.0457859634796491E-3</v>
      </c>
      <c r="BC159">
        <f t="shared" si="104"/>
        <v>1</v>
      </c>
      <c r="BO159">
        <f t="shared" si="105"/>
        <v>0.7</v>
      </c>
      <c r="BP159">
        <f t="shared" si="106"/>
        <v>0.7</v>
      </c>
      <c r="BQ159">
        <f t="shared" si="107"/>
        <v>1</v>
      </c>
      <c r="BR159">
        <f t="shared" si="108"/>
        <v>0.97984738012173445</v>
      </c>
      <c r="BS159">
        <f t="shared" si="109"/>
        <v>0.97984738012173445</v>
      </c>
      <c r="BT159">
        <f t="shared" si="110"/>
        <v>1</v>
      </c>
      <c r="BU159">
        <f t="shared" si="111"/>
        <v>0.9939542140365204</v>
      </c>
      <c r="BV159">
        <f t="shared" si="112"/>
        <v>0.99395421403652029</v>
      </c>
      <c r="BW159">
        <f t="shared" si="113"/>
        <v>1</v>
      </c>
      <c r="BX159">
        <f t="shared" si="114"/>
        <v>0.68589316608521411</v>
      </c>
      <c r="BY159">
        <f t="shared" si="115"/>
        <v>0.68589316608521411</v>
      </c>
      <c r="BZ159">
        <f t="shared" si="116"/>
        <v>1</v>
      </c>
    </row>
    <row r="160" spans="1:78" x14ac:dyDescent="0.35">
      <c r="A160" s="15">
        <v>15.7</v>
      </c>
      <c r="F160" s="4">
        <f t="shared" si="78"/>
        <v>0.28000000000000008</v>
      </c>
      <c r="G160" s="4">
        <f t="shared" si="79"/>
        <v>1.7876987382551952E-2</v>
      </c>
      <c r="H160" s="4">
        <f t="shared" si="80"/>
        <v>0.99999999981301646</v>
      </c>
      <c r="J160" s="12">
        <f t="shared" si="81"/>
        <v>0.28000000000000008</v>
      </c>
      <c r="K160" s="12">
        <f t="shared" si="82"/>
        <v>0.28000000000000008</v>
      </c>
      <c r="L160" s="12">
        <f t="shared" si="83"/>
        <v>1</v>
      </c>
      <c r="M160" s="4">
        <f t="shared" si="84"/>
        <v>0.28000000000000008</v>
      </c>
      <c r="N160" s="4">
        <f t="shared" si="85"/>
        <v>0.28000000000000008</v>
      </c>
      <c r="O160" s="4">
        <f t="shared" si="86"/>
        <v>1</v>
      </c>
      <c r="AA160" s="12">
        <f t="shared" si="87"/>
        <v>0.29287143091303069</v>
      </c>
      <c r="AB160" s="12">
        <f t="shared" si="88"/>
        <v>0.29287143087600875</v>
      </c>
      <c r="AC160" s="12">
        <f t="shared" si="89"/>
        <v>1</v>
      </c>
      <c r="AD160" s="12">
        <f t="shared" si="90"/>
        <v>0.27999999994858066</v>
      </c>
      <c r="AE160" s="12">
        <f t="shared" si="91"/>
        <v>0.28360400060422919</v>
      </c>
      <c r="AF160" s="12">
        <f t="shared" si="92"/>
        <v>0</v>
      </c>
      <c r="AR160">
        <f t="shared" si="93"/>
        <v>0.9999999998653718</v>
      </c>
      <c r="AS160">
        <f t="shared" si="94"/>
        <v>0.9999999998653718</v>
      </c>
      <c r="AT160">
        <f t="shared" si="95"/>
        <v>1</v>
      </c>
      <c r="AU160">
        <f t="shared" si="96"/>
        <v>0.29287143091543749</v>
      </c>
      <c r="AV160">
        <f t="shared" si="97"/>
        <v>0.29287143091543749</v>
      </c>
      <c r="AW160">
        <f t="shared" si="98"/>
        <v>1</v>
      </c>
      <c r="AX160">
        <f t="shared" si="99"/>
        <v>0.27999999994764468</v>
      </c>
      <c r="AY160">
        <f t="shared" si="100"/>
        <v>0.27999999994764468</v>
      </c>
      <c r="AZ160">
        <f t="shared" si="101"/>
        <v>1</v>
      </c>
      <c r="BA160">
        <f t="shared" si="102"/>
        <v>5.005556467114548E-3</v>
      </c>
      <c r="BB160">
        <f t="shared" si="103"/>
        <v>5.005556467114548E-3</v>
      </c>
      <c r="BC160">
        <f t="shared" si="104"/>
        <v>1</v>
      </c>
      <c r="BO160">
        <f t="shared" si="105"/>
        <v>0.72</v>
      </c>
      <c r="BP160">
        <f t="shared" si="106"/>
        <v>0.72</v>
      </c>
      <c r="BQ160">
        <f t="shared" si="107"/>
        <v>1</v>
      </c>
      <c r="BR160">
        <f t="shared" si="108"/>
        <v>0.98212301261744805</v>
      </c>
      <c r="BS160">
        <f t="shared" si="109"/>
        <v>0.98212301261744805</v>
      </c>
      <c r="BT160">
        <f t="shared" si="110"/>
        <v>1</v>
      </c>
      <c r="BU160">
        <f t="shared" si="111"/>
        <v>0.99499444353288546</v>
      </c>
      <c r="BV160">
        <f t="shared" si="112"/>
        <v>0.99499444353288546</v>
      </c>
      <c r="BW160">
        <f t="shared" si="113"/>
        <v>1</v>
      </c>
      <c r="BX160">
        <f t="shared" si="114"/>
        <v>0.70712856908456256</v>
      </c>
      <c r="BY160">
        <f t="shared" si="115"/>
        <v>0.70712856908456256</v>
      </c>
      <c r="BZ160">
        <f t="shared" si="116"/>
        <v>1</v>
      </c>
    </row>
    <row r="161" spans="1:78" x14ac:dyDescent="0.35">
      <c r="A161" s="15">
        <v>15.8</v>
      </c>
      <c r="F161" s="4">
        <f t="shared" si="78"/>
        <v>0.26000000000000012</v>
      </c>
      <c r="G161" s="4">
        <f t="shared" si="79"/>
        <v>1.5882845496498623E-2</v>
      </c>
      <c r="H161" s="4">
        <f t="shared" si="80"/>
        <v>0.99999999987466115</v>
      </c>
      <c r="J161" s="12">
        <f t="shared" si="81"/>
        <v>0.26000000000000012</v>
      </c>
      <c r="K161" s="12">
        <f t="shared" si="82"/>
        <v>0.26000000000000012</v>
      </c>
      <c r="L161" s="12">
        <f t="shared" si="83"/>
        <v>1</v>
      </c>
      <c r="M161" s="4">
        <f t="shared" si="84"/>
        <v>0.26000000000000012</v>
      </c>
      <c r="N161" s="4">
        <f t="shared" si="85"/>
        <v>0.26000000000000012</v>
      </c>
      <c r="O161" s="4">
        <f t="shared" si="86"/>
        <v>1</v>
      </c>
      <c r="AA161" s="12">
        <f t="shared" si="87"/>
        <v>0.27175330566593597</v>
      </c>
      <c r="AB161" s="12">
        <f t="shared" si="88"/>
        <v>0.27175330564220379</v>
      </c>
      <c r="AC161" s="12">
        <f t="shared" si="89"/>
        <v>1</v>
      </c>
      <c r="AD161" s="12">
        <f t="shared" si="90"/>
        <v>0.25999999996792961</v>
      </c>
      <c r="AE161" s="12">
        <f t="shared" si="91"/>
        <v>0.26305585944107296</v>
      </c>
      <c r="AF161" s="12">
        <f t="shared" si="92"/>
        <v>0</v>
      </c>
      <c r="AR161">
        <f t="shared" si="93"/>
        <v>0.9999999999072493</v>
      </c>
      <c r="AS161">
        <f t="shared" si="94"/>
        <v>0.9999999999072493</v>
      </c>
      <c r="AT161">
        <f t="shared" si="95"/>
        <v>1</v>
      </c>
      <c r="AU161">
        <f t="shared" si="96"/>
        <v>0.27175330566740907</v>
      </c>
      <c r="AV161">
        <f t="shared" si="97"/>
        <v>0.27175330566740907</v>
      </c>
      <c r="AW161">
        <f t="shared" si="98"/>
        <v>1</v>
      </c>
      <c r="AX161">
        <f t="shared" si="99"/>
        <v>0.25999999996741202</v>
      </c>
      <c r="AY161">
        <f t="shared" si="100"/>
        <v>0.25999999996741202</v>
      </c>
      <c r="AZ161">
        <f t="shared" si="101"/>
        <v>1</v>
      </c>
      <c r="BA161">
        <f t="shared" si="102"/>
        <v>4.1295398290896439E-3</v>
      </c>
      <c r="BB161">
        <f t="shared" si="103"/>
        <v>4.1295398290896439E-3</v>
      </c>
      <c r="BC161">
        <f t="shared" si="104"/>
        <v>1</v>
      </c>
      <c r="BO161">
        <f t="shared" si="105"/>
        <v>0.73999999999999988</v>
      </c>
      <c r="BP161">
        <f t="shared" si="106"/>
        <v>0.73999999999999988</v>
      </c>
      <c r="BQ161">
        <f t="shared" si="107"/>
        <v>1</v>
      </c>
      <c r="BR161">
        <f t="shared" si="108"/>
        <v>0.98411715450350135</v>
      </c>
      <c r="BS161">
        <f t="shared" si="109"/>
        <v>0.98411715450350135</v>
      </c>
      <c r="BT161">
        <f t="shared" si="110"/>
        <v>1</v>
      </c>
      <c r="BU161">
        <f t="shared" si="111"/>
        <v>0.99587046017091041</v>
      </c>
      <c r="BV161">
        <f t="shared" si="112"/>
        <v>0.9958704601709103</v>
      </c>
      <c r="BW161">
        <f t="shared" si="113"/>
        <v>1</v>
      </c>
      <c r="BX161">
        <f t="shared" si="114"/>
        <v>0.72824669433259093</v>
      </c>
      <c r="BY161">
        <f t="shared" si="115"/>
        <v>0.72824669433259093</v>
      </c>
      <c r="BZ161">
        <f t="shared" si="116"/>
        <v>1</v>
      </c>
    </row>
    <row r="162" spans="1:78" x14ac:dyDescent="0.35">
      <c r="A162" s="15">
        <v>15.9</v>
      </c>
      <c r="F162" s="4">
        <f t="shared" si="78"/>
        <v>0.23999999999999985</v>
      </c>
      <c r="G162" s="4">
        <f t="shared" si="79"/>
        <v>1.413276258179183E-2</v>
      </c>
      <c r="H162" s="4">
        <f t="shared" si="80"/>
        <v>0.99999999991598276</v>
      </c>
      <c r="J162" s="12">
        <f t="shared" si="81"/>
        <v>0.23999999999999985</v>
      </c>
      <c r="K162" s="12">
        <f t="shared" si="82"/>
        <v>0.23999999999999985</v>
      </c>
      <c r="L162" s="12">
        <f t="shared" si="83"/>
        <v>1</v>
      </c>
      <c r="M162" s="4">
        <f t="shared" si="84"/>
        <v>0.23999999999999985</v>
      </c>
      <c r="N162" s="4">
        <f t="shared" si="85"/>
        <v>0.23999999999999985</v>
      </c>
      <c r="O162" s="4">
        <f t="shared" si="86"/>
        <v>1</v>
      </c>
      <c r="AA162" s="12">
        <f t="shared" si="87"/>
        <v>0.25074089956125922</v>
      </c>
      <c r="AB162" s="12">
        <f t="shared" si="88"/>
        <v>0.25074089954615109</v>
      </c>
      <c r="AC162" s="12">
        <f t="shared" si="89"/>
        <v>1</v>
      </c>
      <c r="AD162" s="12">
        <f t="shared" si="90"/>
        <v>0.23999999998012067</v>
      </c>
      <c r="AE162" s="12">
        <f t="shared" si="91"/>
        <v>0.24257781587482294</v>
      </c>
      <c r="AF162" s="12">
        <f t="shared" si="92"/>
        <v>0</v>
      </c>
      <c r="AR162">
        <f t="shared" si="93"/>
        <v>0.99999999993614686</v>
      </c>
      <c r="AS162">
        <f t="shared" si="94"/>
        <v>0.99999999993614686</v>
      </c>
      <c r="AT162">
        <f t="shared" si="95"/>
        <v>1</v>
      </c>
      <c r="AU162">
        <f t="shared" si="96"/>
        <v>0.25074089956216167</v>
      </c>
      <c r="AV162">
        <f t="shared" si="97"/>
        <v>0.25074089956216167</v>
      </c>
      <c r="AW162">
        <f t="shared" si="98"/>
        <v>1</v>
      </c>
      <c r="AX162">
        <f t="shared" si="99"/>
        <v>0.2399999999798357</v>
      </c>
      <c r="AY162">
        <f t="shared" si="100"/>
        <v>0.2399999999798357</v>
      </c>
      <c r="AZ162">
        <f t="shared" si="101"/>
        <v>1</v>
      </c>
      <c r="BA162">
        <f t="shared" si="102"/>
        <v>3.3918630196300373E-3</v>
      </c>
      <c r="BB162">
        <f t="shared" si="103"/>
        <v>3.3918630196300373E-3</v>
      </c>
      <c r="BC162">
        <f t="shared" si="104"/>
        <v>1</v>
      </c>
      <c r="BO162">
        <f t="shared" si="105"/>
        <v>0.76000000000000012</v>
      </c>
      <c r="BP162">
        <f t="shared" si="106"/>
        <v>0.76000000000000012</v>
      </c>
      <c r="BQ162">
        <f t="shared" si="107"/>
        <v>1</v>
      </c>
      <c r="BR162">
        <f t="shared" si="108"/>
        <v>0.98586723741820814</v>
      </c>
      <c r="BS162">
        <f t="shared" si="109"/>
        <v>0.98586723741820814</v>
      </c>
      <c r="BT162">
        <f t="shared" si="110"/>
        <v>1</v>
      </c>
      <c r="BU162">
        <f t="shared" si="111"/>
        <v>0.99660813698036999</v>
      </c>
      <c r="BV162">
        <f t="shared" si="112"/>
        <v>0.99660813698036999</v>
      </c>
      <c r="BW162">
        <f t="shared" si="113"/>
        <v>1</v>
      </c>
      <c r="BX162">
        <f t="shared" si="114"/>
        <v>0.74925910043783839</v>
      </c>
      <c r="BY162">
        <f t="shared" si="115"/>
        <v>0.74925910043783828</v>
      </c>
      <c r="BZ162">
        <f t="shared" si="116"/>
        <v>1</v>
      </c>
    </row>
    <row r="163" spans="1:78" x14ac:dyDescent="0.35">
      <c r="A163" s="15">
        <v>16</v>
      </c>
      <c r="F163" s="4">
        <f t="shared" si="78"/>
        <v>0.21999999999999992</v>
      </c>
      <c r="G163" s="4">
        <f t="shared" si="79"/>
        <v>1.2594551999530714E-2</v>
      </c>
      <c r="H163" s="4">
        <f t="shared" si="80"/>
        <v>0.99999999994368172</v>
      </c>
      <c r="J163" s="12">
        <f t="shared" si="81"/>
        <v>0.21999999999999992</v>
      </c>
      <c r="K163" s="12">
        <f t="shared" si="82"/>
        <v>0.21999999999999992</v>
      </c>
      <c r="L163" s="12">
        <f t="shared" si="83"/>
        <v>1</v>
      </c>
      <c r="M163" s="4">
        <f t="shared" si="84"/>
        <v>0.21999999999999992</v>
      </c>
      <c r="N163" s="4">
        <f t="shared" si="85"/>
        <v>0.21999999999999992</v>
      </c>
      <c r="O163" s="4">
        <f t="shared" si="86"/>
        <v>1</v>
      </c>
      <c r="AA163" s="12">
        <f t="shared" si="87"/>
        <v>0.22982375055908064</v>
      </c>
      <c r="AB163" s="12">
        <f t="shared" si="88"/>
        <v>0.22982375054953816</v>
      </c>
      <c r="AC163" s="12">
        <f t="shared" si="89"/>
        <v>1</v>
      </c>
      <c r="AD163" s="12">
        <f t="shared" si="90"/>
        <v>0.21999999998776595</v>
      </c>
      <c r="AE163" s="12">
        <f t="shared" si="91"/>
        <v>0.22216122511076367</v>
      </c>
      <c r="AF163" s="12">
        <f t="shared" si="92"/>
        <v>0</v>
      </c>
      <c r="AR163">
        <f t="shared" si="93"/>
        <v>0.99999999995607181</v>
      </c>
      <c r="AS163">
        <f t="shared" si="94"/>
        <v>0.99999999995607181</v>
      </c>
      <c r="AT163">
        <f t="shared" si="95"/>
        <v>1</v>
      </c>
      <c r="AU163">
        <f t="shared" si="96"/>
        <v>0.22982375055963389</v>
      </c>
      <c r="AV163">
        <f t="shared" si="97"/>
        <v>0.22982375055963389</v>
      </c>
      <c r="AW163">
        <f t="shared" si="98"/>
        <v>1</v>
      </c>
      <c r="AX163">
        <f t="shared" si="99"/>
        <v>0.21999999998760988</v>
      </c>
      <c r="AY163">
        <f t="shared" si="100"/>
        <v>0.21999999998760988</v>
      </c>
      <c r="AZ163">
        <f t="shared" si="101"/>
        <v>1</v>
      </c>
      <c r="BA163">
        <f t="shared" si="102"/>
        <v>2.770801439896756E-3</v>
      </c>
      <c r="BB163">
        <f t="shared" si="103"/>
        <v>2.770801439896756E-3</v>
      </c>
      <c r="BC163">
        <f t="shared" si="104"/>
        <v>1</v>
      </c>
      <c r="BO163">
        <f t="shared" si="105"/>
        <v>0.78</v>
      </c>
      <c r="BP163">
        <f t="shared" si="106"/>
        <v>0.78</v>
      </c>
      <c r="BQ163">
        <f t="shared" si="107"/>
        <v>1</v>
      </c>
      <c r="BR163">
        <f t="shared" si="108"/>
        <v>0.98740544800046925</v>
      </c>
      <c r="BS163">
        <f t="shared" si="109"/>
        <v>0.98740544800046925</v>
      </c>
      <c r="BT163">
        <f t="shared" si="110"/>
        <v>1</v>
      </c>
      <c r="BU163">
        <f t="shared" si="111"/>
        <v>0.99722919856010328</v>
      </c>
      <c r="BV163">
        <f t="shared" si="112"/>
        <v>0.99722919856010328</v>
      </c>
      <c r="BW163">
        <f t="shared" si="113"/>
        <v>1</v>
      </c>
      <c r="BX163">
        <f t="shared" si="114"/>
        <v>0.77017624944036611</v>
      </c>
      <c r="BY163">
        <f t="shared" si="115"/>
        <v>0.770176249440366</v>
      </c>
      <c r="BZ163">
        <f t="shared" si="116"/>
        <v>1</v>
      </c>
    </row>
    <row r="164" spans="1:78" x14ac:dyDescent="0.35">
      <c r="A164" s="15">
        <v>16.100000000000001</v>
      </c>
      <c r="F164" s="4">
        <f t="shared" si="78"/>
        <v>0.2</v>
      </c>
      <c r="G164" s="4">
        <f t="shared" si="79"/>
        <v>1.1240516628798644E-2</v>
      </c>
      <c r="H164" s="4">
        <f t="shared" si="80"/>
        <v>0.99999999996224864</v>
      </c>
      <c r="J164" s="12">
        <f t="shared" si="81"/>
        <v>0.2</v>
      </c>
      <c r="K164" s="12">
        <f t="shared" si="82"/>
        <v>0.2</v>
      </c>
      <c r="L164" s="12">
        <f t="shared" si="83"/>
        <v>1</v>
      </c>
      <c r="M164" s="4">
        <f t="shared" si="84"/>
        <v>0.2</v>
      </c>
      <c r="N164" s="4">
        <f t="shared" si="85"/>
        <v>0.2</v>
      </c>
      <c r="O164" s="4">
        <f t="shared" si="86"/>
        <v>1</v>
      </c>
      <c r="AA164" s="12">
        <f t="shared" si="87"/>
        <v>0.20899241330269946</v>
      </c>
      <c r="AB164" s="12">
        <f t="shared" si="88"/>
        <v>0.20899241329672713</v>
      </c>
      <c r="AC164" s="12">
        <f t="shared" si="89"/>
        <v>1</v>
      </c>
      <c r="AD164" s="12">
        <f t="shared" si="90"/>
        <v>0.19999999999253459</v>
      </c>
      <c r="AE164" s="12">
        <f t="shared" si="91"/>
        <v>0.20179848265307451</v>
      </c>
      <c r="AF164" s="12">
        <f t="shared" si="92"/>
        <v>0</v>
      </c>
      <c r="AR164">
        <f t="shared" si="93"/>
        <v>0.99999999996979883</v>
      </c>
      <c r="AS164">
        <f t="shared" si="94"/>
        <v>0.99999999996979883</v>
      </c>
      <c r="AT164">
        <f t="shared" si="95"/>
        <v>1</v>
      </c>
      <c r="AU164">
        <f t="shared" si="96"/>
        <v>0.20899241330303894</v>
      </c>
      <c r="AV164">
        <f t="shared" si="97"/>
        <v>0.20899241330303894</v>
      </c>
      <c r="AW164">
        <f t="shared" si="98"/>
        <v>1</v>
      </c>
      <c r="AX164">
        <f t="shared" si="99"/>
        <v>0.19999999999244975</v>
      </c>
      <c r="AY164">
        <f t="shared" si="100"/>
        <v>0.19999999999244975</v>
      </c>
      <c r="AZ164">
        <f t="shared" si="101"/>
        <v>1</v>
      </c>
      <c r="BA164">
        <f t="shared" si="102"/>
        <v>2.2481033257597291E-3</v>
      </c>
      <c r="BB164">
        <f t="shared" si="103"/>
        <v>2.2481033257597291E-3</v>
      </c>
      <c r="BC164">
        <f t="shared" si="104"/>
        <v>1</v>
      </c>
      <c r="BO164">
        <f t="shared" si="105"/>
        <v>0.8</v>
      </c>
      <c r="BP164">
        <f t="shared" si="106"/>
        <v>0.8</v>
      </c>
      <c r="BQ164">
        <f t="shared" si="107"/>
        <v>1</v>
      </c>
      <c r="BR164">
        <f t="shared" si="108"/>
        <v>0.98875948337120134</v>
      </c>
      <c r="BS164">
        <f t="shared" si="109"/>
        <v>0.98875948337120134</v>
      </c>
      <c r="BT164">
        <f t="shared" si="110"/>
        <v>1</v>
      </c>
      <c r="BU164">
        <f t="shared" si="111"/>
        <v>0.99775189667424025</v>
      </c>
      <c r="BV164">
        <f t="shared" si="112"/>
        <v>0.99775189667424036</v>
      </c>
      <c r="BW164">
        <f t="shared" si="113"/>
        <v>1</v>
      </c>
      <c r="BX164">
        <f t="shared" si="114"/>
        <v>0.79100758669696103</v>
      </c>
      <c r="BY164">
        <f t="shared" si="115"/>
        <v>0.79100758669696114</v>
      </c>
      <c r="BZ164">
        <f t="shared" si="116"/>
        <v>1</v>
      </c>
    </row>
    <row r="165" spans="1:78" x14ac:dyDescent="0.35">
      <c r="A165" s="15">
        <v>16.2</v>
      </c>
      <c r="F165" s="4">
        <f t="shared" si="78"/>
        <v>0.17999999999999972</v>
      </c>
      <c r="G165" s="4">
        <f t="shared" si="79"/>
        <v>1.0046801094269931E-2</v>
      </c>
      <c r="H165" s="4">
        <f t="shared" si="80"/>
        <v>0.99999999997469446</v>
      </c>
      <c r="J165" s="12">
        <f t="shared" si="81"/>
        <v>0.17999999999999972</v>
      </c>
      <c r="K165" s="12">
        <f t="shared" si="82"/>
        <v>0.17999999999999972</v>
      </c>
      <c r="L165" s="12">
        <f t="shared" si="83"/>
        <v>1</v>
      </c>
      <c r="M165" s="4">
        <f t="shared" si="84"/>
        <v>0.17999999999999972</v>
      </c>
      <c r="N165" s="4">
        <f t="shared" si="85"/>
        <v>0.17999999999999972</v>
      </c>
      <c r="O165" s="4">
        <f t="shared" si="86"/>
        <v>1</v>
      </c>
      <c r="AA165" s="12">
        <f t="shared" si="87"/>
        <v>0.18823837689709258</v>
      </c>
      <c r="AB165" s="12">
        <f t="shared" si="88"/>
        <v>0.18823837689339501</v>
      </c>
      <c r="AC165" s="12">
        <f t="shared" si="89"/>
        <v>1</v>
      </c>
      <c r="AD165" s="12">
        <f t="shared" si="90"/>
        <v>0.17999999999549049</v>
      </c>
      <c r="AE165" s="12">
        <f t="shared" si="91"/>
        <v>0.18148290783696719</v>
      </c>
      <c r="AF165" s="12">
        <f t="shared" si="92"/>
        <v>0</v>
      </c>
      <c r="AR165">
        <f t="shared" si="93"/>
        <v>0.99999999997924949</v>
      </c>
      <c r="AS165">
        <f t="shared" si="94"/>
        <v>0.99999999997924949</v>
      </c>
      <c r="AT165">
        <f t="shared" si="95"/>
        <v>1</v>
      </c>
      <c r="AU165">
        <f t="shared" si="96"/>
        <v>0.18823837689730105</v>
      </c>
      <c r="AV165">
        <f t="shared" si="97"/>
        <v>0.18823837689730105</v>
      </c>
      <c r="AW165">
        <f t="shared" si="98"/>
        <v>1</v>
      </c>
      <c r="AX165">
        <f t="shared" si="99"/>
        <v>0.17999999999544472</v>
      </c>
      <c r="AY165">
        <f t="shared" si="100"/>
        <v>0.17999999999544472</v>
      </c>
      <c r="AZ165">
        <f t="shared" si="101"/>
        <v>1</v>
      </c>
      <c r="BA165">
        <f t="shared" si="102"/>
        <v>1.8084241969685848E-3</v>
      </c>
      <c r="BB165">
        <f t="shared" si="103"/>
        <v>1.8084241969685848E-3</v>
      </c>
      <c r="BC165">
        <f t="shared" si="104"/>
        <v>1</v>
      </c>
      <c r="BO165">
        <f t="shared" si="105"/>
        <v>0.82000000000000028</v>
      </c>
      <c r="BP165">
        <f t="shared" si="106"/>
        <v>0.82000000000000028</v>
      </c>
      <c r="BQ165">
        <f t="shared" si="107"/>
        <v>1</v>
      </c>
      <c r="BR165">
        <f t="shared" si="108"/>
        <v>0.98995319890573008</v>
      </c>
      <c r="BS165">
        <f t="shared" si="109"/>
        <v>0.98995319890573008</v>
      </c>
      <c r="BT165">
        <f t="shared" si="110"/>
        <v>1</v>
      </c>
      <c r="BU165">
        <f t="shared" si="111"/>
        <v>0.99819157580303142</v>
      </c>
      <c r="BV165">
        <f t="shared" si="112"/>
        <v>0.99819157580303131</v>
      </c>
      <c r="BW165">
        <f t="shared" si="113"/>
        <v>1</v>
      </c>
      <c r="BX165">
        <f t="shared" si="114"/>
        <v>0.81176162310269895</v>
      </c>
      <c r="BY165">
        <f t="shared" si="115"/>
        <v>0.81176162310269895</v>
      </c>
      <c r="BZ165">
        <f t="shared" si="116"/>
        <v>1</v>
      </c>
    </row>
    <row r="166" spans="1:78" x14ac:dyDescent="0.35">
      <c r="A166" s="15">
        <v>16.3</v>
      </c>
      <c r="F166" s="4">
        <f t="shared" si="78"/>
        <v>0.16000000000000014</v>
      </c>
      <c r="G166" s="4">
        <f t="shared" si="79"/>
        <v>8.992837637916468E-3</v>
      </c>
      <c r="H166" s="4">
        <f t="shared" si="80"/>
        <v>0.99999999998303712</v>
      </c>
      <c r="J166" s="12">
        <f t="shared" si="81"/>
        <v>0.16000000000000014</v>
      </c>
      <c r="K166" s="12">
        <f t="shared" si="82"/>
        <v>0.16000000000000014</v>
      </c>
      <c r="L166" s="12">
        <f t="shared" si="83"/>
        <v>1</v>
      </c>
      <c r="M166" s="4">
        <f t="shared" si="84"/>
        <v>0.16000000000000014</v>
      </c>
      <c r="N166" s="4">
        <f t="shared" si="85"/>
        <v>0.16000000000000014</v>
      </c>
      <c r="O166" s="4">
        <f t="shared" si="86"/>
        <v>1</v>
      </c>
      <c r="AA166" s="12">
        <f t="shared" si="87"/>
        <v>0.16755398361572185</v>
      </c>
      <c r="AB166" s="12">
        <f t="shared" si="88"/>
        <v>0.16755398361346252</v>
      </c>
      <c r="AC166" s="12">
        <f t="shared" si="89"/>
        <v>1</v>
      </c>
      <c r="AD166" s="12">
        <f t="shared" si="90"/>
        <v>0.15999999999731049</v>
      </c>
      <c r="AE166" s="12">
        <f t="shared" si="91"/>
        <v>0.16120863737582597</v>
      </c>
      <c r="AF166" s="12">
        <f t="shared" si="92"/>
        <v>0</v>
      </c>
      <c r="AR166">
        <f t="shared" si="93"/>
        <v>0.99999999998575118</v>
      </c>
      <c r="AS166">
        <f t="shared" si="94"/>
        <v>0.99999999998575118</v>
      </c>
      <c r="AT166">
        <f t="shared" si="95"/>
        <v>1</v>
      </c>
      <c r="AU166">
        <f t="shared" si="96"/>
        <v>0.16755398361584997</v>
      </c>
      <c r="AV166">
        <f t="shared" si="97"/>
        <v>0.16755398361584997</v>
      </c>
      <c r="AW166">
        <f t="shared" si="98"/>
        <v>1</v>
      </c>
      <c r="AX166">
        <f t="shared" si="99"/>
        <v>0.15999999999728609</v>
      </c>
      <c r="AY166">
        <f t="shared" si="100"/>
        <v>0.15999999999728609</v>
      </c>
      <c r="AZ166">
        <f t="shared" si="101"/>
        <v>1</v>
      </c>
      <c r="BA166">
        <f t="shared" si="102"/>
        <v>1.4388540220666361E-3</v>
      </c>
      <c r="BB166">
        <f t="shared" si="103"/>
        <v>1.4388540220666361E-3</v>
      </c>
      <c r="BC166">
        <f t="shared" si="104"/>
        <v>1</v>
      </c>
      <c r="BO166">
        <f t="shared" si="105"/>
        <v>0.83999999999999986</v>
      </c>
      <c r="BP166">
        <f t="shared" si="106"/>
        <v>0.83999999999999986</v>
      </c>
      <c r="BQ166">
        <f t="shared" si="107"/>
        <v>1</v>
      </c>
      <c r="BR166">
        <f t="shared" si="108"/>
        <v>0.99100716236208353</v>
      </c>
      <c r="BS166">
        <f t="shared" si="109"/>
        <v>0.99100716236208353</v>
      </c>
      <c r="BT166">
        <f t="shared" si="110"/>
        <v>1</v>
      </c>
      <c r="BU166">
        <f t="shared" si="111"/>
        <v>0.99856114597793333</v>
      </c>
      <c r="BV166">
        <f t="shared" si="112"/>
        <v>0.99856114597793333</v>
      </c>
      <c r="BW166">
        <f t="shared" si="113"/>
        <v>1</v>
      </c>
      <c r="BX166">
        <f t="shared" si="114"/>
        <v>0.83244601638415006</v>
      </c>
      <c r="BY166">
        <f t="shared" si="115"/>
        <v>0.83244601638415006</v>
      </c>
      <c r="BZ166">
        <f t="shared" si="116"/>
        <v>1</v>
      </c>
    </row>
    <row r="167" spans="1:78" x14ac:dyDescent="0.35">
      <c r="A167" s="15">
        <v>16.399999999999999</v>
      </c>
      <c r="F167" s="4">
        <f t="shared" si="78"/>
        <v>0.13999999999999985</v>
      </c>
      <c r="G167" s="4">
        <f t="shared" si="79"/>
        <v>8.0608728553292226E-3</v>
      </c>
      <c r="H167" s="4">
        <f t="shared" si="80"/>
        <v>0.99999999998862954</v>
      </c>
      <c r="J167" s="12">
        <f t="shared" si="81"/>
        <v>0.13999999999999985</v>
      </c>
      <c r="K167" s="12">
        <f t="shared" si="82"/>
        <v>0.13999999999999985</v>
      </c>
      <c r="L167" s="12">
        <f t="shared" si="83"/>
        <v>1</v>
      </c>
      <c r="M167" s="4">
        <f t="shared" si="84"/>
        <v>0.13999999999999985</v>
      </c>
      <c r="N167" s="4">
        <f t="shared" si="85"/>
        <v>0.13999999999999985</v>
      </c>
      <c r="O167" s="4">
        <f t="shared" si="86"/>
        <v>1</v>
      </c>
      <c r="AA167" s="12">
        <f t="shared" si="87"/>
        <v>0.14693235065550417</v>
      </c>
      <c r="AB167" s="12">
        <f t="shared" si="88"/>
        <v>0.1469323506541462</v>
      </c>
      <c r="AC167" s="12">
        <f t="shared" si="89"/>
        <v>1</v>
      </c>
      <c r="AD167" s="12">
        <f t="shared" si="90"/>
        <v>0.13999999999842083</v>
      </c>
      <c r="AE167" s="12">
        <f t="shared" si="91"/>
        <v>0.14097052909019142</v>
      </c>
      <c r="AF167" s="12">
        <f t="shared" si="92"/>
        <v>0</v>
      </c>
      <c r="AR167">
        <f t="shared" si="93"/>
        <v>0.99999999999022149</v>
      </c>
      <c r="AS167">
        <f t="shared" si="94"/>
        <v>0.99999999999022149</v>
      </c>
      <c r="AT167">
        <f t="shared" si="95"/>
        <v>1</v>
      </c>
      <c r="AU167">
        <f t="shared" si="96"/>
        <v>0.14693235065558297</v>
      </c>
      <c r="AV167">
        <f t="shared" si="97"/>
        <v>0.14693235065558297</v>
      </c>
      <c r="AW167">
        <f t="shared" si="98"/>
        <v>1</v>
      </c>
      <c r="AX167">
        <f t="shared" si="99"/>
        <v>0.13999999999840798</v>
      </c>
      <c r="AY167">
        <f t="shared" si="100"/>
        <v>0.13999999999840798</v>
      </c>
      <c r="AZ167">
        <f t="shared" si="101"/>
        <v>1</v>
      </c>
      <c r="BA167">
        <f t="shared" si="102"/>
        <v>1.12852219974609E-3</v>
      </c>
      <c r="BB167">
        <f t="shared" si="103"/>
        <v>1.12852219974609E-3</v>
      </c>
      <c r="BC167">
        <f t="shared" si="104"/>
        <v>1</v>
      </c>
      <c r="BO167">
        <f t="shared" si="105"/>
        <v>0.8600000000000001</v>
      </c>
      <c r="BP167">
        <f t="shared" si="106"/>
        <v>0.8600000000000001</v>
      </c>
      <c r="BQ167">
        <f t="shared" si="107"/>
        <v>1</v>
      </c>
      <c r="BR167">
        <f t="shared" si="108"/>
        <v>0.99193912714467081</v>
      </c>
      <c r="BS167">
        <f t="shared" si="109"/>
        <v>0.99193912714467081</v>
      </c>
      <c r="BT167">
        <f t="shared" si="110"/>
        <v>1</v>
      </c>
      <c r="BU167">
        <f t="shared" si="111"/>
        <v>0.99887147780025387</v>
      </c>
      <c r="BV167">
        <f t="shared" si="112"/>
        <v>0.99887147780025398</v>
      </c>
      <c r="BW167">
        <f t="shared" si="113"/>
        <v>1</v>
      </c>
      <c r="BX167">
        <f t="shared" si="114"/>
        <v>0.85306764934441703</v>
      </c>
      <c r="BY167">
        <f t="shared" si="115"/>
        <v>0.85306764934441703</v>
      </c>
      <c r="BZ167">
        <f t="shared" si="116"/>
        <v>1</v>
      </c>
    </row>
    <row r="168" spans="1:78" x14ac:dyDescent="0.35">
      <c r="A168" s="15">
        <v>16.5</v>
      </c>
      <c r="F168" s="4">
        <f t="shared" si="78"/>
        <v>0.12000000000000029</v>
      </c>
      <c r="G168" s="4">
        <f t="shared" si="79"/>
        <v>7.2355639078792878E-3</v>
      </c>
      <c r="H168" s="4">
        <f t="shared" si="80"/>
        <v>0.9999999999923781</v>
      </c>
      <c r="J168" s="12">
        <f t="shared" si="81"/>
        <v>0.12000000000000029</v>
      </c>
      <c r="K168" s="12">
        <f t="shared" si="82"/>
        <v>0.12000000000000029</v>
      </c>
      <c r="L168" s="12">
        <f t="shared" si="83"/>
        <v>1</v>
      </c>
      <c r="M168" s="4">
        <f t="shared" si="84"/>
        <v>0.12000000000000029</v>
      </c>
      <c r="N168" s="4">
        <f t="shared" si="85"/>
        <v>0.12000000000000029</v>
      </c>
      <c r="O168" s="4">
        <f t="shared" si="86"/>
        <v>1</v>
      </c>
      <c r="AA168" s="12">
        <f t="shared" si="87"/>
        <v>0.12636729623888551</v>
      </c>
      <c r="AB168" s="12">
        <f t="shared" si="88"/>
        <v>0.12636729623808649</v>
      </c>
      <c r="AC168" s="12">
        <f t="shared" si="89"/>
        <v>1</v>
      </c>
      <c r="AD168" s="12">
        <f t="shared" si="90"/>
        <v>0.11999999999909229</v>
      </c>
      <c r="AE168" s="12">
        <f t="shared" si="91"/>
        <v>0.1207640755477585</v>
      </c>
      <c r="AF168" s="12">
        <f t="shared" si="92"/>
        <v>0</v>
      </c>
      <c r="AR168">
        <f t="shared" si="93"/>
        <v>0.99999999999329281</v>
      </c>
      <c r="AS168">
        <f t="shared" si="94"/>
        <v>0.99999999999329281</v>
      </c>
      <c r="AT168">
        <f t="shared" si="95"/>
        <v>1</v>
      </c>
      <c r="AU168">
        <f t="shared" si="96"/>
        <v>0.12636729623893406</v>
      </c>
      <c r="AV168">
        <f t="shared" si="97"/>
        <v>0.12636729623893406</v>
      </c>
      <c r="AW168">
        <f t="shared" si="98"/>
        <v>1</v>
      </c>
      <c r="AX168">
        <f t="shared" si="99"/>
        <v>0.11999999999908566</v>
      </c>
      <c r="AY168">
        <f t="shared" si="100"/>
        <v>0.11999999999908566</v>
      </c>
      <c r="AZ168">
        <f t="shared" si="101"/>
        <v>1</v>
      </c>
      <c r="BA168">
        <f t="shared" si="102"/>
        <v>8.6826766894551664E-4</v>
      </c>
      <c r="BB168">
        <f t="shared" si="103"/>
        <v>8.6826766894551664E-4</v>
      </c>
      <c r="BC168">
        <f t="shared" si="104"/>
        <v>1</v>
      </c>
      <c r="BO168">
        <f t="shared" si="105"/>
        <v>0.87999999999999967</v>
      </c>
      <c r="BP168">
        <f t="shared" si="106"/>
        <v>0.87999999999999967</v>
      </c>
      <c r="BQ168">
        <f t="shared" si="107"/>
        <v>1</v>
      </c>
      <c r="BR168">
        <f t="shared" si="108"/>
        <v>0.99276443609212073</v>
      </c>
      <c r="BS168">
        <f t="shared" si="109"/>
        <v>0.99276443609212073</v>
      </c>
      <c r="BT168">
        <f t="shared" si="110"/>
        <v>1</v>
      </c>
      <c r="BU168">
        <f t="shared" si="111"/>
        <v>0.99913173233105446</v>
      </c>
      <c r="BV168">
        <f t="shared" si="112"/>
        <v>0.99913173233105435</v>
      </c>
      <c r="BW168">
        <f t="shared" si="113"/>
        <v>1</v>
      </c>
      <c r="BX168">
        <f t="shared" si="114"/>
        <v>0.87363270376106594</v>
      </c>
      <c r="BY168">
        <f t="shared" si="115"/>
        <v>0.87363270376106594</v>
      </c>
      <c r="BZ168">
        <f t="shared" si="116"/>
        <v>1</v>
      </c>
    </row>
    <row r="169" spans="1:78" x14ac:dyDescent="0.35">
      <c r="A169" s="15">
        <v>16.600000000000001</v>
      </c>
      <c r="F169" s="4">
        <f t="shared" si="78"/>
        <v>0.1</v>
      </c>
      <c r="G169" s="4">
        <f t="shared" si="79"/>
        <v>6.5036342017956725E-3</v>
      </c>
      <c r="H169" s="4">
        <f t="shared" si="80"/>
        <v>0.99999999999489098</v>
      </c>
      <c r="J169" s="12">
        <f t="shared" si="81"/>
        <v>0.1</v>
      </c>
      <c r="K169" s="12">
        <f t="shared" si="82"/>
        <v>0.1</v>
      </c>
      <c r="L169" s="12">
        <f t="shared" si="83"/>
        <v>1</v>
      </c>
      <c r="M169" s="4">
        <f t="shared" si="84"/>
        <v>0.1</v>
      </c>
      <c r="N169" s="4">
        <f t="shared" si="85"/>
        <v>0.1</v>
      </c>
      <c r="O169" s="4">
        <f t="shared" si="86"/>
        <v>1</v>
      </c>
      <c r="AA169" s="12">
        <f t="shared" si="87"/>
        <v>0.10585327078158621</v>
      </c>
      <c r="AB169" s="12">
        <f t="shared" si="88"/>
        <v>0.10585327078112938</v>
      </c>
      <c r="AC169" s="12">
        <f t="shared" si="89"/>
        <v>1</v>
      </c>
      <c r="AD169" s="12">
        <f t="shared" si="90"/>
        <v>9.9999999999492425E-2</v>
      </c>
      <c r="AE169" s="12">
        <f t="shared" si="91"/>
        <v>0.10058532707765105</v>
      </c>
      <c r="AF169" s="12">
        <f t="shared" si="92"/>
        <v>0</v>
      </c>
      <c r="AR169">
        <f t="shared" si="93"/>
        <v>0.9999999999954019</v>
      </c>
      <c r="AS169">
        <f t="shared" si="94"/>
        <v>0.9999999999954019</v>
      </c>
      <c r="AT169">
        <f t="shared" si="95"/>
        <v>1</v>
      </c>
      <c r="AU169">
        <f t="shared" si="96"/>
        <v>0.1058532707816161</v>
      </c>
      <c r="AV169">
        <f t="shared" si="97"/>
        <v>0.1058532707816161</v>
      </c>
      <c r="AW169">
        <f t="shared" si="98"/>
        <v>1</v>
      </c>
      <c r="AX169">
        <f t="shared" si="99"/>
        <v>9.9999999999489109E-2</v>
      </c>
      <c r="AY169">
        <f t="shared" si="100"/>
        <v>9.9999999999489109E-2</v>
      </c>
      <c r="AZ169">
        <f t="shared" si="101"/>
        <v>1</v>
      </c>
      <c r="BA169">
        <f t="shared" si="102"/>
        <v>6.5036342017956729E-4</v>
      </c>
      <c r="BB169">
        <f t="shared" si="103"/>
        <v>6.5036342017956729E-4</v>
      </c>
      <c r="BC169">
        <f t="shared" si="104"/>
        <v>1</v>
      </c>
      <c r="BO169">
        <f t="shared" si="105"/>
        <v>0.9</v>
      </c>
      <c r="BP169">
        <f t="shared" si="106"/>
        <v>0.9</v>
      </c>
      <c r="BQ169">
        <f t="shared" si="107"/>
        <v>1</v>
      </c>
      <c r="BR169">
        <f t="shared" si="108"/>
        <v>0.99349636579820433</v>
      </c>
      <c r="BS169">
        <f t="shared" si="109"/>
        <v>0.99349636579820433</v>
      </c>
      <c r="BT169">
        <f t="shared" si="110"/>
        <v>1</v>
      </c>
      <c r="BU169">
        <f t="shared" si="111"/>
        <v>0.99934963657982046</v>
      </c>
      <c r="BV169">
        <f t="shared" si="112"/>
        <v>0.99934963657982057</v>
      </c>
      <c r="BW169">
        <f t="shared" si="113"/>
        <v>1</v>
      </c>
      <c r="BX169">
        <f t="shared" si="114"/>
        <v>0.8941467292183839</v>
      </c>
      <c r="BY169">
        <f t="shared" si="115"/>
        <v>0.8941467292183839</v>
      </c>
      <c r="BZ169">
        <f t="shared" si="116"/>
        <v>1</v>
      </c>
    </row>
    <row r="170" spans="1:78" x14ac:dyDescent="0.35">
      <c r="A170" s="15">
        <v>16.7</v>
      </c>
      <c r="F170" s="4">
        <f t="shared" si="78"/>
        <v>7.999999999999971E-2</v>
      </c>
      <c r="G170" s="4">
        <f t="shared" si="79"/>
        <v>5.8535798275806458E-3</v>
      </c>
      <c r="H170" s="4">
        <f t="shared" si="80"/>
        <v>0.99999999999657518</v>
      </c>
      <c r="J170" s="12">
        <f t="shared" si="81"/>
        <v>7.999999999999971E-2</v>
      </c>
      <c r="K170" s="12">
        <f t="shared" si="82"/>
        <v>7.999999999999971E-2</v>
      </c>
      <c r="L170" s="12">
        <f t="shared" si="83"/>
        <v>1</v>
      </c>
      <c r="M170" s="4">
        <f t="shared" si="84"/>
        <v>7.999999999999971E-2</v>
      </c>
      <c r="N170" s="4">
        <f t="shared" si="85"/>
        <v>7.999999999999971E-2</v>
      </c>
      <c r="O170" s="4">
        <f t="shared" si="86"/>
        <v>1</v>
      </c>
      <c r="AA170" s="12">
        <f t="shared" si="87"/>
        <v>8.5385293441355467E-2</v>
      </c>
      <c r="AB170" s="12">
        <f t="shared" si="88"/>
        <v>8.5385293441104848E-2</v>
      </c>
      <c r="AC170" s="12">
        <f t="shared" si="89"/>
        <v>1</v>
      </c>
      <c r="AD170" s="12">
        <f t="shared" si="90"/>
        <v>7.9999999999727331E-2</v>
      </c>
      <c r="AE170" s="12">
        <f t="shared" si="91"/>
        <v>8.0430823475035787E-2</v>
      </c>
      <c r="AF170" s="12">
        <f t="shared" si="92"/>
        <v>0</v>
      </c>
      <c r="AR170">
        <f t="shared" si="93"/>
        <v>0.99999999999684908</v>
      </c>
      <c r="AS170">
        <f t="shared" si="94"/>
        <v>0.99999999999684908</v>
      </c>
      <c r="AT170">
        <f t="shared" si="95"/>
        <v>1</v>
      </c>
      <c r="AU170">
        <f t="shared" si="96"/>
        <v>8.5385293441373897E-2</v>
      </c>
      <c r="AV170">
        <f t="shared" si="97"/>
        <v>8.5385293441373897E-2</v>
      </c>
      <c r="AW170">
        <f t="shared" si="98"/>
        <v>1</v>
      </c>
      <c r="AX170">
        <f t="shared" si="99"/>
        <v>7.9999999999725721E-2</v>
      </c>
      <c r="AY170">
        <f t="shared" si="100"/>
        <v>7.9999999999725721E-2</v>
      </c>
      <c r="AZ170">
        <f t="shared" si="101"/>
        <v>1</v>
      </c>
      <c r="BA170">
        <f t="shared" si="102"/>
        <v>4.6828638620644995E-4</v>
      </c>
      <c r="BB170">
        <f t="shared" si="103"/>
        <v>4.6828638620644995E-4</v>
      </c>
      <c r="BC170">
        <f t="shared" si="104"/>
        <v>1</v>
      </c>
      <c r="BO170">
        <f t="shared" si="105"/>
        <v>0.92000000000000026</v>
      </c>
      <c r="BP170">
        <f t="shared" si="106"/>
        <v>0.92000000000000026</v>
      </c>
      <c r="BQ170">
        <f t="shared" si="107"/>
        <v>1</v>
      </c>
      <c r="BR170">
        <f t="shared" si="108"/>
        <v>0.99414642017241939</v>
      </c>
      <c r="BS170">
        <f t="shared" si="109"/>
        <v>0.99414642017241939</v>
      </c>
      <c r="BT170">
        <f t="shared" si="110"/>
        <v>1</v>
      </c>
      <c r="BU170">
        <f t="shared" si="111"/>
        <v>0.99953171361379356</v>
      </c>
      <c r="BV170">
        <f t="shared" si="112"/>
        <v>0.99953171361379356</v>
      </c>
      <c r="BW170">
        <f t="shared" si="113"/>
        <v>1</v>
      </c>
      <c r="BX170">
        <f t="shared" si="114"/>
        <v>0.91461470655862609</v>
      </c>
      <c r="BY170">
        <f t="shared" si="115"/>
        <v>0.91461470655862609</v>
      </c>
      <c r="BZ170">
        <f t="shared" si="116"/>
        <v>1</v>
      </c>
    </row>
    <row r="171" spans="1:78" x14ac:dyDescent="0.35">
      <c r="A171" s="15">
        <v>16.8</v>
      </c>
      <c r="F171" s="4">
        <f t="shared" si="78"/>
        <v>6.0000000000000143E-2</v>
      </c>
      <c r="G171" s="4">
        <f t="shared" si="79"/>
        <v>5.2754192435996864E-3</v>
      </c>
      <c r="H171" s="4">
        <f t="shared" si="80"/>
        <v>0.99999999999770428</v>
      </c>
      <c r="J171" s="12">
        <f t="shared" si="81"/>
        <v>6.0000000000000143E-2</v>
      </c>
      <c r="K171" s="12">
        <f t="shared" si="82"/>
        <v>6.0000000000000143E-2</v>
      </c>
      <c r="L171" s="12">
        <f t="shared" si="83"/>
        <v>1</v>
      </c>
      <c r="M171" s="4">
        <f t="shared" si="84"/>
        <v>6.0000000000000143E-2</v>
      </c>
      <c r="N171" s="4">
        <f t="shared" si="85"/>
        <v>6.0000000000000143E-2</v>
      </c>
      <c r="O171" s="4">
        <f t="shared" si="86"/>
        <v>1</v>
      </c>
      <c r="AA171" s="12">
        <f t="shared" si="87"/>
        <v>6.4958894088972471E-2</v>
      </c>
      <c r="AB171" s="12">
        <f t="shared" si="88"/>
        <v>6.4958894088843672E-2</v>
      </c>
      <c r="AC171" s="12">
        <f t="shared" si="89"/>
        <v>1</v>
      </c>
      <c r="AD171" s="12">
        <f t="shared" si="90"/>
        <v>5.9999999999863135E-2</v>
      </c>
      <c r="AE171" s="12">
        <f t="shared" si="91"/>
        <v>6.0297533645201469E-2</v>
      </c>
      <c r="AF171" s="12">
        <f t="shared" si="92"/>
        <v>0</v>
      </c>
      <c r="AR171">
        <f t="shared" si="93"/>
        <v>0.99999999999784195</v>
      </c>
      <c r="AS171">
        <f t="shared" si="94"/>
        <v>0.99999999999784195</v>
      </c>
      <c r="AT171">
        <f t="shared" si="95"/>
        <v>1</v>
      </c>
      <c r="AU171">
        <f t="shared" si="96"/>
        <v>6.4958894088983851E-2</v>
      </c>
      <c r="AV171">
        <f t="shared" si="97"/>
        <v>6.4958894088983851E-2</v>
      </c>
      <c r="AW171">
        <f t="shared" si="98"/>
        <v>1</v>
      </c>
      <c r="AX171">
        <f t="shared" si="99"/>
        <v>5.99999999998624E-2</v>
      </c>
      <c r="AY171">
        <f t="shared" si="100"/>
        <v>5.99999999998624E-2</v>
      </c>
      <c r="AZ171">
        <f t="shared" si="101"/>
        <v>1</v>
      </c>
      <c r="BA171">
        <f t="shared" si="102"/>
        <v>3.1652515461598192E-4</v>
      </c>
      <c r="BB171">
        <f t="shared" si="103"/>
        <v>3.1652515461598192E-4</v>
      </c>
      <c r="BC171">
        <f t="shared" si="104"/>
        <v>1</v>
      </c>
      <c r="BO171">
        <f t="shared" si="105"/>
        <v>0.93999999999999984</v>
      </c>
      <c r="BP171">
        <f t="shared" si="106"/>
        <v>0.93999999999999984</v>
      </c>
      <c r="BQ171">
        <f t="shared" si="107"/>
        <v>1</v>
      </c>
      <c r="BR171">
        <f t="shared" si="108"/>
        <v>0.99472458075640036</v>
      </c>
      <c r="BS171">
        <f t="shared" si="109"/>
        <v>0.99472458075640036</v>
      </c>
      <c r="BT171">
        <f t="shared" si="110"/>
        <v>1</v>
      </c>
      <c r="BU171">
        <f t="shared" si="111"/>
        <v>0.999683474845384</v>
      </c>
      <c r="BV171">
        <f t="shared" si="112"/>
        <v>0.999683474845384</v>
      </c>
      <c r="BW171">
        <f t="shared" si="113"/>
        <v>1</v>
      </c>
      <c r="BX171">
        <f t="shared" si="114"/>
        <v>0.93504110591101619</v>
      </c>
      <c r="BY171">
        <f t="shared" si="115"/>
        <v>0.93504110591101619</v>
      </c>
      <c r="BZ171">
        <f t="shared" si="116"/>
        <v>1</v>
      </c>
    </row>
    <row r="172" spans="1:78" x14ac:dyDescent="0.35">
      <c r="A172" s="15">
        <v>16.899999999999999</v>
      </c>
      <c r="F172" s="4">
        <f t="shared" si="78"/>
        <v>3.9999999999999855E-2</v>
      </c>
      <c r="G172" s="4">
        <f t="shared" si="79"/>
        <v>4.7604797522440654E-3</v>
      </c>
      <c r="H172" s="4">
        <f t="shared" si="80"/>
        <v>0.99999999999846123</v>
      </c>
      <c r="J172" s="12">
        <f t="shared" si="81"/>
        <v>3.9999999999999855E-2</v>
      </c>
      <c r="K172" s="12">
        <f t="shared" si="82"/>
        <v>3.9999999999999855E-2</v>
      </c>
      <c r="L172" s="12">
        <f t="shared" si="83"/>
        <v>1</v>
      </c>
      <c r="M172" s="4">
        <f t="shared" si="84"/>
        <v>3.9999999999999855E-2</v>
      </c>
      <c r="N172" s="4">
        <f t="shared" si="85"/>
        <v>3.9999999999999855E-2</v>
      </c>
      <c r="O172" s="4">
        <f t="shared" si="86"/>
        <v>1</v>
      </c>
      <c r="AA172" s="12">
        <f t="shared" si="87"/>
        <v>4.4570060562147129E-2</v>
      </c>
      <c r="AB172" s="12">
        <f t="shared" si="88"/>
        <v>4.4570060562088315E-2</v>
      </c>
      <c r="AC172" s="12">
        <f t="shared" si="89"/>
        <v>1</v>
      </c>
      <c r="AD172" s="12">
        <f t="shared" si="90"/>
        <v>3.9999999999938599E-2</v>
      </c>
      <c r="AE172" s="12">
        <f t="shared" si="91"/>
        <v>4.0182802422424488E-2</v>
      </c>
      <c r="AF172" s="12">
        <f t="shared" si="92"/>
        <v>0</v>
      </c>
      <c r="AR172">
        <f t="shared" si="93"/>
        <v>0.99999999999852274</v>
      </c>
      <c r="AS172">
        <f t="shared" si="94"/>
        <v>0.99999999999852274</v>
      </c>
      <c r="AT172">
        <f t="shared" si="95"/>
        <v>1</v>
      </c>
      <c r="AU172">
        <f t="shared" si="96"/>
        <v>4.4570060562154158E-2</v>
      </c>
      <c r="AV172">
        <f t="shared" si="97"/>
        <v>4.4570060562154158E-2</v>
      </c>
      <c r="AW172">
        <f t="shared" si="98"/>
        <v>1</v>
      </c>
      <c r="AX172">
        <f t="shared" si="99"/>
        <v>3.9999999999938307E-2</v>
      </c>
      <c r="AY172">
        <f t="shared" si="100"/>
        <v>3.9999999999938307E-2</v>
      </c>
      <c r="AZ172">
        <f t="shared" si="101"/>
        <v>1</v>
      </c>
      <c r="BA172">
        <f t="shared" si="102"/>
        <v>1.9041919008976193E-4</v>
      </c>
      <c r="BB172">
        <f t="shared" si="103"/>
        <v>1.9041919008976193E-4</v>
      </c>
      <c r="BC172">
        <f t="shared" si="104"/>
        <v>1</v>
      </c>
      <c r="BO172">
        <f t="shared" si="105"/>
        <v>0.96000000000000019</v>
      </c>
      <c r="BP172">
        <f t="shared" si="106"/>
        <v>0.96000000000000019</v>
      </c>
      <c r="BQ172">
        <f t="shared" si="107"/>
        <v>1</v>
      </c>
      <c r="BR172">
        <f t="shared" si="108"/>
        <v>0.99523952024775597</v>
      </c>
      <c r="BS172">
        <f t="shared" si="109"/>
        <v>0.99523952024775597</v>
      </c>
      <c r="BT172">
        <f t="shared" si="110"/>
        <v>1</v>
      </c>
      <c r="BU172">
        <f t="shared" si="111"/>
        <v>0.99980958080991023</v>
      </c>
      <c r="BV172">
        <f t="shared" si="112"/>
        <v>0.99980958080991023</v>
      </c>
      <c r="BW172">
        <f t="shared" si="113"/>
        <v>1</v>
      </c>
      <c r="BX172">
        <f t="shared" si="114"/>
        <v>0.95542993943784582</v>
      </c>
      <c r="BY172">
        <f t="shared" si="115"/>
        <v>0.95542993943784593</v>
      </c>
      <c r="BZ172">
        <f t="shared" si="116"/>
        <v>1</v>
      </c>
    </row>
    <row r="173" spans="1:78" x14ac:dyDescent="0.35">
      <c r="A173" s="15">
        <v>17</v>
      </c>
      <c r="F173" s="4">
        <f t="shared" si="78"/>
        <v>2.0000000000000285E-2</v>
      </c>
      <c r="G173" s="4">
        <f t="shared" si="79"/>
        <v>4.3012152543698392E-3</v>
      </c>
      <c r="H173" s="4">
        <f t="shared" si="80"/>
        <v>0.9999999999989686</v>
      </c>
      <c r="J173" s="12">
        <f t="shared" si="81"/>
        <v>2.0000000000000285E-2</v>
      </c>
      <c r="K173" s="12">
        <f t="shared" si="82"/>
        <v>2.0000000000000285E-2</v>
      </c>
      <c r="L173" s="12">
        <f t="shared" si="83"/>
        <v>1</v>
      </c>
      <c r="M173" s="4">
        <f t="shared" si="84"/>
        <v>2.0000000000000285E-2</v>
      </c>
      <c r="N173" s="4">
        <f t="shared" si="85"/>
        <v>2.0000000000000285E-2</v>
      </c>
      <c r="O173" s="4">
        <f t="shared" si="86"/>
        <v>1</v>
      </c>
      <c r="AA173" s="12">
        <f t="shared" si="87"/>
        <v>2.4215190949278379E-2</v>
      </c>
      <c r="AB173" s="12">
        <f t="shared" si="88"/>
        <v>2.4215190949258249E-2</v>
      </c>
      <c r="AC173" s="12">
        <f t="shared" si="89"/>
        <v>1</v>
      </c>
      <c r="AD173" s="12">
        <f t="shared" si="90"/>
        <v>1.9999999999979742E-2</v>
      </c>
      <c r="AE173" s="12">
        <f t="shared" si="91"/>
        <v>2.0084303818965307E-2</v>
      </c>
      <c r="AF173" s="12">
        <f t="shared" si="92"/>
        <v>0</v>
      </c>
      <c r="AR173">
        <f t="shared" si="93"/>
        <v>0.99999999999898914</v>
      </c>
      <c r="AS173">
        <f t="shared" si="94"/>
        <v>0.99999999999898914</v>
      </c>
      <c r="AT173">
        <f t="shared" si="95"/>
        <v>1</v>
      </c>
      <c r="AU173">
        <f t="shared" si="96"/>
        <v>2.4215190949282726E-2</v>
      </c>
      <c r="AV173">
        <f t="shared" si="97"/>
        <v>2.4215190949282726E-2</v>
      </c>
      <c r="AW173">
        <f t="shared" si="98"/>
        <v>1</v>
      </c>
      <c r="AX173">
        <f t="shared" si="99"/>
        <v>1.9999999999979656E-2</v>
      </c>
      <c r="AY173">
        <f t="shared" si="100"/>
        <v>1.9999999999979656E-2</v>
      </c>
      <c r="AZ173">
        <f t="shared" si="101"/>
        <v>1</v>
      </c>
      <c r="BA173">
        <f t="shared" si="102"/>
        <v>8.6024305087398014E-5</v>
      </c>
      <c r="BB173">
        <f t="shared" si="103"/>
        <v>8.6024305087398014E-5</v>
      </c>
      <c r="BC173">
        <f t="shared" si="104"/>
        <v>1</v>
      </c>
      <c r="BO173">
        <f t="shared" si="105"/>
        <v>0.97999999999999976</v>
      </c>
      <c r="BP173">
        <f t="shared" si="106"/>
        <v>0.97999999999999976</v>
      </c>
      <c r="BQ173">
        <f t="shared" si="107"/>
        <v>1</v>
      </c>
      <c r="BR173">
        <f t="shared" si="108"/>
        <v>0.99569878474563012</v>
      </c>
      <c r="BS173">
        <f t="shared" si="109"/>
        <v>0.99569878474563012</v>
      </c>
      <c r="BT173">
        <f t="shared" si="110"/>
        <v>1</v>
      </c>
      <c r="BU173">
        <f t="shared" si="111"/>
        <v>0.99991397569491258</v>
      </c>
      <c r="BV173">
        <f t="shared" si="112"/>
        <v>0.99991397569491247</v>
      </c>
      <c r="BW173">
        <f t="shared" si="113"/>
        <v>1</v>
      </c>
      <c r="BX173">
        <f t="shared" si="114"/>
        <v>0.97578480905071729</v>
      </c>
      <c r="BY173">
        <f t="shared" si="115"/>
        <v>0.97578480905071729</v>
      </c>
      <c r="BZ173">
        <f t="shared" si="116"/>
        <v>1</v>
      </c>
    </row>
    <row r="174" spans="1:78" x14ac:dyDescent="0.35">
      <c r="A174" s="15">
        <v>17.100000000000001</v>
      </c>
      <c r="F174" s="4">
        <f t="shared" si="78"/>
        <v>0</v>
      </c>
      <c r="G174" s="4">
        <f t="shared" si="79"/>
        <v>3.8910505836575876E-3</v>
      </c>
      <c r="H174" s="4">
        <f t="shared" si="80"/>
        <v>0.99999999999930855</v>
      </c>
      <c r="J174" s="12">
        <f t="shared" si="81"/>
        <v>0</v>
      </c>
      <c r="K174" s="12">
        <f t="shared" si="82"/>
        <v>0</v>
      </c>
      <c r="L174" s="12">
        <f t="shared" si="83"/>
        <v>1</v>
      </c>
      <c r="M174" s="4">
        <f t="shared" si="84"/>
        <v>3.8910505836575876E-3</v>
      </c>
      <c r="N174" s="4">
        <f t="shared" si="85"/>
        <v>3.8910505836575876E-3</v>
      </c>
      <c r="O174" s="4">
        <f t="shared" si="86"/>
        <v>1</v>
      </c>
      <c r="AA174" s="12">
        <f t="shared" si="87"/>
        <v>3.891050583654897E-3</v>
      </c>
      <c r="AB174" s="12">
        <f t="shared" si="88"/>
        <v>3.891050583654897E-3</v>
      </c>
      <c r="AC174" s="12">
        <f t="shared" si="89"/>
        <v>1</v>
      </c>
      <c r="AD174" s="12">
        <f t="shared" si="90"/>
        <v>0</v>
      </c>
      <c r="AE174" s="12">
        <f t="shared" si="91"/>
        <v>0</v>
      </c>
      <c r="AF174" s="12">
        <f t="shared" si="92"/>
        <v>1</v>
      </c>
      <c r="AR174">
        <f t="shared" si="93"/>
        <v>0.99999999999930855</v>
      </c>
      <c r="AS174">
        <f t="shared" si="94"/>
        <v>0.99999999999930855</v>
      </c>
      <c r="AT174">
        <f t="shared" si="95"/>
        <v>1</v>
      </c>
      <c r="AU174">
        <f t="shared" si="96"/>
        <v>3.8910505836575876E-3</v>
      </c>
      <c r="AV174">
        <f t="shared" si="97"/>
        <v>3.8910505836575876E-3</v>
      </c>
      <c r="AW174">
        <f t="shared" si="98"/>
        <v>1</v>
      </c>
      <c r="AX174">
        <f t="shared" si="99"/>
        <v>0</v>
      </c>
      <c r="AY174">
        <f t="shared" si="100"/>
        <v>0</v>
      </c>
      <c r="AZ174">
        <f t="shared" si="101"/>
        <v>1</v>
      </c>
      <c r="BA174">
        <f t="shared" si="102"/>
        <v>0</v>
      </c>
      <c r="BB174">
        <f t="shared" si="103"/>
        <v>0</v>
      </c>
      <c r="BC174">
        <f t="shared" si="104"/>
        <v>1</v>
      </c>
      <c r="BO174">
        <f t="shared" si="105"/>
        <v>0.99610894941634243</v>
      </c>
      <c r="BP174">
        <f t="shared" si="106"/>
        <v>0.99610894941634243</v>
      </c>
      <c r="BQ174">
        <f t="shared" si="107"/>
        <v>1</v>
      </c>
      <c r="BR174">
        <f t="shared" si="108"/>
        <v>1</v>
      </c>
      <c r="BS174">
        <f t="shared" si="109"/>
        <v>1</v>
      </c>
      <c r="BT174">
        <f t="shared" si="110"/>
        <v>1</v>
      </c>
      <c r="BU174">
        <f t="shared" si="111"/>
        <v>1</v>
      </c>
      <c r="BV174">
        <f t="shared" si="112"/>
        <v>1</v>
      </c>
      <c r="BW174">
        <f t="shared" si="113"/>
        <v>1</v>
      </c>
      <c r="BX174">
        <f t="shared" si="114"/>
        <v>0.99610894941634243</v>
      </c>
      <c r="BY174">
        <f t="shared" si="115"/>
        <v>0.99610894941634243</v>
      </c>
      <c r="BZ174">
        <f t="shared" si="116"/>
        <v>1</v>
      </c>
    </row>
    <row r="175" spans="1:78" x14ac:dyDescent="0.35">
      <c r="A175" s="15">
        <v>17.2</v>
      </c>
      <c r="F175" s="4">
        <f t="shared" si="78"/>
        <v>0</v>
      </c>
      <c r="G175" s="4">
        <f t="shared" si="79"/>
        <v>3.5242484268647322E-3</v>
      </c>
      <c r="H175" s="4">
        <f t="shared" si="80"/>
        <v>0.99999999999953659</v>
      </c>
      <c r="J175" s="12">
        <f t="shared" si="81"/>
        <v>0</v>
      </c>
      <c r="K175" s="12">
        <f t="shared" si="82"/>
        <v>0</v>
      </c>
      <c r="L175" s="12">
        <f t="shared" si="83"/>
        <v>1</v>
      </c>
      <c r="M175" s="4">
        <f t="shared" si="84"/>
        <v>3.5242484268647322E-3</v>
      </c>
      <c r="N175" s="4">
        <f t="shared" si="85"/>
        <v>3.5242484268647322E-3</v>
      </c>
      <c r="O175" s="4">
        <f t="shared" si="86"/>
        <v>1</v>
      </c>
      <c r="AA175" s="12">
        <f t="shared" si="87"/>
        <v>3.5242484268630989E-3</v>
      </c>
      <c r="AB175" s="12">
        <f t="shared" si="88"/>
        <v>3.5242484268630989E-3</v>
      </c>
      <c r="AC175" s="12">
        <f t="shared" si="89"/>
        <v>1</v>
      </c>
      <c r="AD175" s="12">
        <f t="shared" si="90"/>
        <v>0</v>
      </c>
      <c r="AE175" s="12">
        <f t="shared" si="91"/>
        <v>0</v>
      </c>
      <c r="AF175" s="12">
        <f t="shared" si="92"/>
        <v>1</v>
      </c>
      <c r="AR175">
        <f t="shared" si="93"/>
        <v>0.99999999999953659</v>
      </c>
      <c r="AS175">
        <f t="shared" si="94"/>
        <v>0.99999999999953659</v>
      </c>
      <c r="AT175">
        <f t="shared" si="95"/>
        <v>1</v>
      </c>
      <c r="AU175">
        <f t="shared" si="96"/>
        <v>3.5242484268647322E-3</v>
      </c>
      <c r="AV175">
        <f t="shared" si="97"/>
        <v>3.5242484268647322E-3</v>
      </c>
      <c r="AW175">
        <f t="shared" si="98"/>
        <v>1</v>
      </c>
      <c r="AX175">
        <f t="shared" si="99"/>
        <v>0</v>
      </c>
      <c r="AY175">
        <f t="shared" si="100"/>
        <v>0</v>
      </c>
      <c r="AZ175">
        <f t="shared" si="101"/>
        <v>1</v>
      </c>
      <c r="BA175">
        <f t="shared" si="102"/>
        <v>0</v>
      </c>
      <c r="BB175">
        <f t="shared" si="103"/>
        <v>0</v>
      </c>
      <c r="BC175">
        <f t="shared" si="104"/>
        <v>1</v>
      </c>
      <c r="BO175">
        <f t="shared" si="105"/>
        <v>0.99647575157313528</v>
      </c>
      <c r="BP175">
        <f t="shared" si="106"/>
        <v>0.99647575157313528</v>
      </c>
      <c r="BQ175">
        <f t="shared" si="107"/>
        <v>1</v>
      </c>
      <c r="BR175">
        <f t="shared" si="108"/>
        <v>1</v>
      </c>
      <c r="BS175">
        <f t="shared" si="109"/>
        <v>1</v>
      </c>
      <c r="BT175">
        <f t="shared" si="110"/>
        <v>1</v>
      </c>
      <c r="BU175">
        <f t="shared" si="111"/>
        <v>1</v>
      </c>
      <c r="BV175">
        <f t="shared" si="112"/>
        <v>1</v>
      </c>
      <c r="BW175">
        <f t="shared" si="113"/>
        <v>1</v>
      </c>
      <c r="BX175">
        <f t="shared" si="114"/>
        <v>0.99647575157313528</v>
      </c>
      <c r="BY175">
        <f t="shared" si="115"/>
        <v>0.99647575157313528</v>
      </c>
      <c r="BZ175">
        <f t="shared" si="116"/>
        <v>1</v>
      </c>
    </row>
    <row r="176" spans="1:78" x14ac:dyDescent="0.35">
      <c r="A176" s="15">
        <v>17.3</v>
      </c>
      <c r="F176" s="4">
        <f t="shared" si="78"/>
        <v>0</v>
      </c>
      <c r="G176" s="4">
        <f t="shared" si="79"/>
        <v>3.195795440096144E-3</v>
      </c>
      <c r="H176" s="4">
        <f t="shared" si="80"/>
        <v>0.99999999999968936</v>
      </c>
      <c r="J176" s="12">
        <f t="shared" si="81"/>
        <v>0</v>
      </c>
      <c r="K176" s="12">
        <f t="shared" si="82"/>
        <v>0</v>
      </c>
      <c r="L176" s="12">
        <f t="shared" si="83"/>
        <v>1</v>
      </c>
      <c r="M176" s="4">
        <f t="shared" si="84"/>
        <v>3.195795440096144E-3</v>
      </c>
      <c r="N176" s="4">
        <f t="shared" si="85"/>
        <v>3.195795440096144E-3</v>
      </c>
      <c r="O176" s="4">
        <f t="shared" si="86"/>
        <v>1</v>
      </c>
      <c r="AA176" s="12">
        <f t="shared" si="87"/>
        <v>3.1957954400951513E-3</v>
      </c>
      <c r="AB176" s="12">
        <f t="shared" si="88"/>
        <v>3.1957954400951513E-3</v>
      </c>
      <c r="AC176" s="12">
        <f t="shared" si="89"/>
        <v>1</v>
      </c>
      <c r="AD176" s="12">
        <f t="shared" si="90"/>
        <v>0</v>
      </c>
      <c r="AE176" s="12">
        <f t="shared" si="91"/>
        <v>0</v>
      </c>
      <c r="AF176" s="12">
        <f t="shared" si="92"/>
        <v>1</v>
      </c>
      <c r="AR176">
        <f t="shared" si="93"/>
        <v>0.99999999999968936</v>
      </c>
      <c r="AS176">
        <f t="shared" si="94"/>
        <v>0.99999999999968936</v>
      </c>
      <c r="AT176">
        <f t="shared" si="95"/>
        <v>1</v>
      </c>
      <c r="AU176">
        <f t="shared" si="96"/>
        <v>3.195795440096144E-3</v>
      </c>
      <c r="AV176">
        <f t="shared" si="97"/>
        <v>3.195795440096144E-3</v>
      </c>
      <c r="AW176">
        <f t="shared" si="98"/>
        <v>1</v>
      </c>
      <c r="AX176">
        <f t="shared" si="99"/>
        <v>0</v>
      </c>
      <c r="AY176">
        <f t="shared" si="100"/>
        <v>0</v>
      </c>
      <c r="AZ176">
        <f t="shared" si="101"/>
        <v>1</v>
      </c>
      <c r="BA176">
        <f t="shared" si="102"/>
        <v>0</v>
      </c>
      <c r="BB176">
        <f t="shared" si="103"/>
        <v>0</v>
      </c>
      <c r="BC176">
        <f t="shared" si="104"/>
        <v>1</v>
      </c>
      <c r="BO176">
        <f t="shared" si="105"/>
        <v>0.99680420455990382</v>
      </c>
      <c r="BP176">
        <f t="shared" si="106"/>
        <v>0.99680420455990382</v>
      </c>
      <c r="BQ176">
        <f t="shared" si="107"/>
        <v>1</v>
      </c>
      <c r="BR176">
        <f t="shared" si="108"/>
        <v>1</v>
      </c>
      <c r="BS176">
        <f t="shared" si="109"/>
        <v>1</v>
      </c>
      <c r="BT176">
        <f t="shared" si="110"/>
        <v>1</v>
      </c>
      <c r="BU176">
        <f t="shared" si="111"/>
        <v>1</v>
      </c>
      <c r="BV176">
        <f t="shared" si="112"/>
        <v>0.99999999999999989</v>
      </c>
      <c r="BW176">
        <f t="shared" si="113"/>
        <v>1</v>
      </c>
      <c r="BX176">
        <f t="shared" si="114"/>
        <v>0.99680420455990382</v>
      </c>
      <c r="BY176">
        <f t="shared" si="115"/>
        <v>0.99680420455990382</v>
      </c>
      <c r="BZ176">
        <f t="shared" si="116"/>
        <v>1</v>
      </c>
    </row>
    <row r="177" spans="1:78" x14ac:dyDescent="0.35">
      <c r="A177" s="15">
        <v>17.399999999999999</v>
      </c>
      <c r="F177" s="4">
        <f t="shared" si="78"/>
        <v>0</v>
      </c>
      <c r="G177" s="4">
        <f t="shared" si="79"/>
        <v>2.9013046870020273E-3</v>
      </c>
      <c r="H177" s="4">
        <f t="shared" si="80"/>
        <v>0.99999999999979172</v>
      </c>
      <c r="J177" s="12">
        <f t="shared" si="81"/>
        <v>0</v>
      </c>
      <c r="K177" s="12">
        <f t="shared" si="82"/>
        <v>0</v>
      </c>
      <c r="L177" s="12">
        <f t="shared" si="83"/>
        <v>1</v>
      </c>
      <c r="M177" s="4">
        <f t="shared" si="84"/>
        <v>2.9013046870020273E-3</v>
      </c>
      <c r="N177" s="4">
        <f t="shared" si="85"/>
        <v>2.9013046870020273E-3</v>
      </c>
      <c r="O177" s="4">
        <f t="shared" si="86"/>
        <v>1</v>
      </c>
      <c r="AA177" s="12">
        <f t="shared" si="87"/>
        <v>2.9013046870014231E-3</v>
      </c>
      <c r="AB177" s="12">
        <f t="shared" si="88"/>
        <v>2.9013046870014231E-3</v>
      </c>
      <c r="AC177" s="12">
        <f t="shared" si="89"/>
        <v>1</v>
      </c>
      <c r="AD177" s="12">
        <f t="shared" si="90"/>
        <v>0</v>
      </c>
      <c r="AE177" s="12">
        <f t="shared" si="91"/>
        <v>0</v>
      </c>
      <c r="AF177" s="12">
        <f t="shared" si="92"/>
        <v>1</v>
      </c>
      <c r="AR177">
        <f t="shared" si="93"/>
        <v>0.99999999999979172</v>
      </c>
      <c r="AS177">
        <f t="shared" si="94"/>
        <v>0.99999999999979172</v>
      </c>
      <c r="AT177">
        <f t="shared" si="95"/>
        <v>1</v>
      </c>
      <c r="AU177">
        <f t="shared" si="96"/>
        <v>2.9013046870020273E-3</v>
      </c>
      <c r="AV177">
        <f t="shared" si="97"/>
        <v>2.9013046870020273E-3</v>
      </c>
      <c r="AW177">
        <f t="shared" si="98"/>
        <v>1</v>
      </c>
      <c r="AX177">
        <f t="shared" si="99"/>
        <v>0</v>
      </c>
      <c r="AY177">
        <f t="shared" si="100"/>
        <v>0</v>
      </c>
      <c r="AZ177">
        <f t="shared" si="101"/>
        <v>1</v>
      </c>
      <c r="BA177">
        <f t="shared" si="102"/>
        <v>0</v>
      </c>
      <c r="BB177">
        <f t="shared" si="103"/>
        <v>0</v>
      </c>
      <c r="BC177">
        <f t="shared" si="104"/>
        <v>1</v>
      </c>
      <c r="BO177">
        <f t="shared" si="105"/>
        <v>0.997098695312998</v>
      </c>
      <c r="BP177">
        <f t="shared" si="106"/>
        <v>0.997098695312998</v>
      </c>
      <c r="BQ177">
        <f t="shared" si="107"/>
        <v>1</v>
      </c>
      <c r="BR177">
        <f t="shared" si="108"/>
        <v>1</v>
      </c>
      <c r="BS177">
        <f t="shared" si="109"/>
        <v>1</v>
      </c>
      <c r="BT177">
        <f t="shared" si="110"/>
        <v>1</v>
      </c>
      <c r="BU177">
        <f t="shared" si="111"/>
        <v>1</v>
      </c>
      <c r="BV177">
        <f t="shared" si="112"/>
        <v>1</v>
      </c>
      <c r="BW177">
        <f t="shared" si="113"/>
        <v>1</v>
      </c>
      <c r="BX177">
        <f t="shared" si="114"/>
        <v>0.997098695312998</v>
      </c>
      <c r="BY177">
        <f t="shared" si="115"/>
        <v>0.997098695312998</v>
      </c>
      <c r="BZ177">
        <f t="shared" si="116"/>
        <v>1</v>
      </c>
    </row>
    <row r="178" spans="1:78" x14ac:dyDescent="0.35">
      <c r="A178" s="15">
        <v>17.5</v>
      </c>
      <c r="F178" s="4">
        <f t="shared" si="78"/>
        <v>0</v>
      </c>
      <c r="G178" s="4">
        <f t="shared" si="79"/>
        <v>2.6369319635966186E-3</v>
      </c>
      <c r="H178" s="4">
        <f t="shared" si="80"/>
        <v>0.99999999999986033</v>
      </c>
      <c r="J178" s="12">
        <f t="shared" si="81"/>
        <v>0</v>
      </c>
      <c r="K178" s="12">
        <f t="shared" si="82"/>
        <v>0</v>
      </c>
      <c r="L178" s="12">
        <f t="shared" si="83"/>
        <v>1</v>
      </c>
      <c r="M178" s="4">
        <f t="shared" si="84"/>
        <v>2.6369319635966186E-3</v>
      </c>
      <c r="N178" s="4">
        <f t="shared" si="85"/>
        <v>2.6369319635966186E-3</v>
      </c>
      <c r="O178" s="4">
        <f t="shared" si="86"/>
        <v>1</v>
      </c>
      <c r="AA178" s="12">
        <f t="shared" si="87"/>
        <v>2.6369319635962504E-3</v>
      </c>
      <c r="AB178" s="12">
        <f t="shared" si="88"/>
        <v>2.6369319635962504E-3</v>
      </c>
      <c r="AC178" s="12">
        <f t="shared" si="89"/>
        <v>1</v>
      </c>
      <c r="AD178" s="12">
        <f t="shared" si="90"/>
        <v>0</v>
      </c>
      <c r="AE178" s="12">
        <f t="shared" si="91"/>
        <v>0</v>
      </c>
      <c r="AF178" s="12">
        <f t="shared" si="92"/>
        <v>1</v>
      </c>
      <c r="AR178">
        <f t="shared" si="93"/>
        <v>0.99999999999986033</v>
      </c>
      <c r="AS178">
        <f t="shared" si="94"/>
        <v>0.99999999999986033</v>
      </c>
      <c r="AT178">
        <f t="shared" si="95"/>
        <v>1</v>
      </c>
      <c r="AU178">
        <f t="shared" si="96"/>
        <v>2.6369319635966186E-3</v>
      </c>
      <c r="AV178">
        <f t="shared" si="97"/>
        <v>2.6369319635966186E-3</v>
      </c>
      <c r="AW178">
        <f t="shared" si="98"/>
        <v>1</v>
      </c>
      <c r="AX178">
        <f t="shared" si="99"/>
        <v>0</v>
      </c>
      <c r="AY178">
        <f t="shared" si="100"/>
        <v>0</v>
      </c>
      <c r="AZ178">
        <f t="shared" si="101"/>
        <v>1</v>
      </c>
      <c r="BA178">
        <f t="shared" si="102"/>
        <v>0</v>
      </c>
      <c r="BB178">
        <f t="shared" si="103"/>
        <v>0</v>
      </c>
      <c r="BC178">
        <f t="shared" si="104"/>
        <v>1</v>
      </c>
      <c r="BO178">
        <f t="shared" si="105"/>
        <v>0.9973630680364034</v>
      </c>
      <c r="BP178">
        <f t="shared" si="106"/>
        <v>0.9973630680364034</v>
      </c>
      <c r="BQ178">
        <f t="shared" si="107"/>
        <v>1</v>
      </c>
      <c r="BR178">
        <f t="shared" si="108"/>
        <v>1</v>
      </c>
      <c r="BS178">
        <f t="shared" si="109"/>
        <v>1</v>
      </c>
      <c r="BT178">
        <f t="shared" si="110"/>
        <v>1</v>
      </c>
      <c r="BU178">
        <f t="shared" si="111"/>
        <v>1</v>
      </c>
      <c r="BV178">
        <f t="shared" si="112"/>
        <v>1</v>
      </c>
      <c r="BW178">
        <f t="shared" si="113"/>
        <v>1</v>
      </c>
      <c r="BX178">
        <f t="shared" si="114"/>
        <v>0.9973630680364034</v>
      </c>
      <c r="BY178">
        <f t="shared" si="115"/>
        <v>0.9973630680364034</v>
      </c>
      <c r="BZ178">
        <f t="shared" si="116"/>
        <v>1</v>
      </c>
    </row>
    <row r="179" spans="1:78" x14ac:dyDescent="0.35">
      <c r="A179" s="15">
        <v>17.600000000000001</v>
      </c>
      <c r="F179" s="4">
        <f t="shared" si="78"/>
        <v>0</v>
      </c>
      <c r="G179" s="4">
        <f t="shared" si="79"/>
        <v>2.3993039467033422E-3</v>
      </c>
      <c r="H179" s="4">
        <f t="shared" si="80"/>
        <v>0.99999999999990652</v>
      </c>
      <c r="J179" s="12">
        <f t="shared" si="81"/>
        <v>0</v>
      </c>
      <c r="K179" s="12">
        <f t="shared" si="82"/>
        <v>0</v>
      </c>
      <c r="L179" s="12">
        <f t="shared" si="83"/>
        <v>1</v>
      </c>
      <c r="M179" s="4">
        <f t="shared" si="84"/>
        <v>2.3993039467033422E-3</v>
      </c>
      <c r="N179" s="4">
        <f t="shared" si="85"/>
        <v>2.3993039467033422E-3</v>
      </c>
      <c r="O179" s="4">
        <f t="shared" si="86"/>
        <v>1</v>
      </c>
      <c r="AA179" s="12">
        <f t="shared" si="87"/>
        <v>2.399303946703118E-3</v>
      </c>
      <c r="AB179" s="12">
        <f t="shared" si="88"/>
        <v>2.399303946703118E-3</v>
      </c>
      <c r="AC179" s="12">
        <f t="shared" si="89"/>
        <v>1</v>
      </c>
      <c r="AD179" s="12">
        <f t="shared" si="90"/>
        <v>0</v>
      </c>
      <c r="AE179" s="12">
        <f t="shared" si="91"/>
        <v>0</v>
      </c>
      <c r="AF179" s="12">
        <f t="shared" si="92"/>
        <v>1</v>
      </c>
      <c r="AR179">
        <f t="shared" si="93"/>
        <v>0.99999999999990652</v>
      </c>
      <c r="AS179">
        <f t="shared" si="94"/>
        <v>0.99999999999990652</v>
      </c>
      <c r="AT179">
        <f t="shared" si="95"/>
        <v>1</v>
      </c>
      <c r="AU179">
        <f t="shared" si="96"/>
        <v>2.3993039467033422E-3</v>
      </c>
      <c r="AV179">
        <f t="shared" si="97"/>
        <v>2.3993039467033422E-3</v>
      </c>
      <c r="AW179">
        <f t="shared" si="98"/>
        <v>1</v>
      </c>
      <c r="AX179">
        <f t="shared" si="99"/>
        <v>0</v>
      </c>
      <c r="AY179">
        <f t="shared" si="100"/>
        <v>0</v>
      </c>
      <c r="AZ179">
        <f t="shared" si="101"/>
        <v>1</v>
      </c>
      <c r="BA179">
        <f t="shared" si="102"/>
        <v>0</v>
      </c>
      <c r="BB179">
        <f t="shared" si="103"/>
        <v>0</v>
      </c>
      <c r="BC179">
        <f t="shared" si="104"/>
        <v>1</v>
      </c>
      <c r="BO179">
        <f t="shared" si="105"/>
        <v>0.99760069605329671</v>
      </c>
      <c r="BP179">
        <f t="shared" si="106"/>
        <v>0.99760069605329671</v>
      </c>
      <c r="BQ179">
        <f t="shared" si="107"/>
        <v>1</v>
      </c>
      <c r="BR179">
        <f t="shared" si="108"/>
        <v>1</v>
      </c>
      <c r="BS179">
        <f t="shared" si="109"/>
        <v>1</v>
      </c>
      <c r="BT179">
        <f t="shared" si="110"/>
        <v>1</v>
      </c>
      <c r="BU179">
        <f t="shared" si="111"/>
        <v>1</v>
      </c>
      <c r="BV179">
        <f t="shared" si="112"/>
        <v>0.99999999999999989</v>
      </c>
      <c r="BW179">
        <f t="shared" si="113"/>
        <v>1</v>
      </c>
      <c r="BX179">
        <f t="shared" si="114"/>
        <v>0.99760069605329671</v>
      </c>
      <c r="BY179">
        <f t="shared" si="115"/>
        <v>0.99760069605329671</v>
      </c>
      <c r="BZ179">
        <f t="shared" si="116"/>
        <v>1</v>
      </c>
    </row>
    <row r="180" spans="1:78" x14ac:dyDescent="0.35">
      <c r="A180" s="15">
        <v>17.7</v>
      </c>
      <c r="F180" s="4">
        <f t="shared" si="78"/>
        <v>0</v>
      </c>
      <c r="G180" s="4">
        <f t="shared" si="79"/>
        <v>2.185456418354E-3</v>
      </c>
      <c r="H180" s="4">
        <f t="shared" si="80"/>
        <v>0.99999999999993738</v>
      </c>
      <c r="J180" s="12">
        <f t="shared" si="81"/>
        <v>0</v>
      </c>
      <c r="K180" s="12">
        <f t="shared" si="82"/>
        <v>0</v>
      </c>
      <c r="L180" s="12">
        <f t="shared" si="83"/>
        <v>1</v>
      </c>
      <c r="M180" s="4">
        <f t="shared" si="84"/>
        <v>2.185456418354E-3</v>
      </c>
      <c r="N180" s="4">
        <f t="shared" si="85"/>
        <v>2.185456418354E-3</v>
      </c>
      <c r="O180" s="4">
        <f t="shared" si="86"/>
        <v>1</v>
      </c>
      <c r="AA180" s="12">
        <f t="shared" si="87"/>
        <v>2.185456418353863E-3</v>
      </c>
      <c r="AB180" s="12">
        <f t="shared" si="88"/>
        <v>2.185456418353863E-3</v>
      </c>
      <c r="AC180" s="12">
        <f t="shared" si="89"/>
        <v>1</v>
      </c>
      <c r="AD180" s="12">
        <f t="shared" si="90"/>
        <v>0</v>
      </c>
      <c r="AE180" s="12">
        <f t="shared" si="91"/>
        <v>0</v>
      </c>
      <c r="AF180" s="12">
        <f t="shared" si="92"/>
        <v>1</v>
      </c>
      <c r="AR180">
        <f t="shared" si="93"/>
        <v>0.99999999999993738</v>
      </c>
      <c r="AS180">
        <f t="shared" si="94"/>
        <v>0.99999999999993738</v>
      </c>
      <c r="AT180">
        <f t="shared" si="95"/>
        <v>1</v>
      </c>
      <c r="AU180">
        <f t="shared" si="96"/>
        <v>2.185456418354E-3</v>
      </c>
      <c r="AV180">
        <f t="shared" si="97"/>
        <v>2.185456418354E-3</v>
      </c>
      <c r="AW180">
        <f t="shared" si="98"/>
        <v>1</v>
      </c>
      <c r="AX180">
        <f t="shared" si="99"/>
        <v>0</v>
      </c>
      <c r="AY180">
        <f t="shared" si="100"/>
        <v>0</v>
      </c>
      <c r="AZ180">
        <f t="shared" si="101"/>
        <v>1</v>
      </c>
      <c r="BA180">
        <f t="shared" si="102"/>
        <v>0</v>
      </c>
      <c r="BB180">
        <f t="shared" si="103"/>
        <v>0</v>
      </c>
      <c r="BC180">
        <f t="shared" si="104"/>
        <v>1</v>
      </c>
      <c r="BO180">
        <f t="shared" si="105"/>
        <v>0.99781454358164601</v>
      </c>
      <c r="BP180">
        <f t="shared" si="106"/>
        <v>0.99781454358164601</v>
      </c>
      <c r="BQ180">
        <f t="shared" si="107"/>
        <v>1</v>
      </c>
      <c r="BR180">
        <f t="shared" si="108"/>
        <v>1</v>
      </c>
      <c r="BS180">
        <f t="shared" si="109"/>
        <v>1</v>
      </c>
      <c r="BT180">
        <f t="shared" si="110"/>
        <v>1</v>
      </c>
      <c r="BU180">
        <f t="shared" si="111"/>
        <v>1</v>
      </c>
      <c r="BV180">
        <f t="shared" si="112"/>
        <v>0.99999999999999989</v>
      </c>
      <c r="BW180">
        <f t="shared" si="113"/>
        <v>1</v>
      </c>
      <c r="BX180">
        <f t="shared" si="114"/>
        <v>0.99781454358164601</v>
      </c>
      <c r="BY180">
        <f t="shared" si="115"/>
        <v>0.99781454358164601</v>
      </c>
      <c r="BZ180">
        <f t="shared" si="116"/>
        <v>1</v>
      </c>
    </row>
    <row r="181" spans="1:78" x14ac:dyDescent="0.35">
      <c r="A181" s="15">
        <v>17.8</v>
      </c>
      <c r="F181" s="4">
        <f t="shared" si="78"/>
        <v>0</v>
      </c>
      <c r="G181" s="4">
        <f t="shared" si="79"/>
        <v>1.9927810851812066E-3</v>
      </c>
      <c r="H181" s="4">
        <f t="shared" si="80"/>
        <v>0.99999999999995803</v>
      </c>
      <c r="J181" s="12">
        <f t="shared" si="81"/>
        <v>0</v>
      </c>
      <c r="K181" s="12">
        <f t="shared" si="82"/>
        <v>0</v>
      </c>
      <c r="L181" s="12">
        <f t="shared" si="83"/>
        <v>1</v>
      </c>
      <c r="M181" s="4">
        <f t="shared" si="84"/>
        <v>1.9927810851812066E-3</v>
      </c>
      <c r="N181" s="4">
        <f t="shared" si="85"/>
        <v>1.9927810851812066E-3</v>
      </c>
      <c r="O181" s="4">
        <f t="shared" si="86"/>
        <v>1</v>
      </c>
      <c r="AA181" s="12">
        <f t="shared" si="87"/>
        <v>1.9927810851811229E-3</v>
      </c>
      <c r="AB181" s="12">
        <f t="shared" si="88"/>
        <v>1.9927810851811229E-3</v>
      </c>
      <c r="AC181" s="12">
        <f t="shared" si="89"/>
        <v>1</v>
      </c>
      <c r="AD181" s="12">
        <f t="shared" si="90"/>
        <v>0</v>
      </c>
      <c r="AE181" s="12">
        <f t="shared" si="91"/>
        <v>0</v>
      </c>
      <c r="AF181" s="12">
        <f t="shared" si="92"/>
        <v>1</v>
      </c>
      <c r="AR181">
        <f t="shared" si="93"/>
        <v>0.99999999999995803</v>
      </c>
      <c r="AS181">
        <f t="shared" si="94"/>
        <v>0.99999999999995803</v>
      </c>
      <c r="AT181">
        <f t="shared" si="95"/>
        <v>1</v>
      </c>
      <c r="AU181">
        <f t="shared" si="96"/>
        <v>1.9927810851812066E-3</v>
      </c>
      <c r="AV181">
        <f t="shared" si="97"/>
        <v>1.9927810851812066E-3</v>
      </c>
      <c r="AW181">
        <f t="shared" si="98"/>
        <v>1</v>
      </c>
      <c r="AX181">
        <f t="shared" si="99"/>
        <v>0</v>
      </c>
      <c r="AY181">
        <f t="shared" si="100"/>
        <v>0</v>
      </c>
      <c r="AZ181">
        <f t="shared" si="101"/>
        <v>1</v>
      </c>
      <c r="BA181">
        <f t="shared" si="102"/>
        <v>0</v>
      </c>
      <c r="BB181">
        <f t="shared" si="103"/>
        <v>0</v>
      </c>
      <c r="BC181">
        <f t="shared" si="104"/>
        <v>1</v>
      </c>
      <c r="BO181">
        <f t="shared" si="105"/>
        <v>0.99800721891481881</v>
      </c>
      <c r="BP181">
        <f t="shared" si="106"/>
        <v>0.99800721891481881</v>
      </c>
      <c r="BQ181">
        <f t="shared" si="107"/>
        <v>1</v>
      </c>
      <c r="BR181">
        <f t="shared" si="108"/>
        <v>1</v>
      </c>
      <c r="BS181">
        <f t="shared" si="109"/>
        <v>1</v>
      </c>
      <c r="BT181">
        <f t="shared" si="110"/>
        <v>1</v>
      </c>
      <c r="BU181">
        <f t="shared" si="111"/>
        <v>1</v>
      </c>
      <c r="BV181">
        <f t="shared" si="112"/>
        <v>1</v>
      </c>
      <c r="BW181">
        <f t="shared" si="113"/>
        <v>1</v>
      </c>
      <c r="BX181">
        <f t="shared" si="114"/>
        <v>0.99800721891481881</v>
      </c>
      <c r="BY181">
        <f t="shared" si="115"/>
        <v>0.99800721891481881</v>
      </c>
      <c r="BZ181">
        <f t="shared" si="116"/>
        <v>1</v>
      </c>
    </row>
    <row r="182" spans="1:78" x14ac:dyDescent="0.35">
      <c r="A182" s="15">
        <v>17.899999999999999</v>
      </c>
      <c r="F182" s="4">
        <f t="shared" si="78"/>
        <v>0</v>
      </c>
      <c r="G182" s="4">
        <f t="shared" si="79"/>
        <v>1.8189797372572293E-3</v>
      </c>
      <c r="H182" s="4">
        <f t="shared" si="80"/>
        <v>0.9999999999999718</v>
      </c>
      <c r="J182" s="12">
        <f t="shared" si="81"/>
        <v>0</v>
      </c>
      <c r="K182" s="12">
        <f t="shared" si="82"/>
        <v>0</v>
      </c>
      <c r="L182" s="12">
        <f t="shared" si="83"/>
        <v>1</v>
      </c>
      <c r="M182" s="4">
        <f t="shared" si="84"/>
        <v>1.8189797372572293E-3</v>
      </c>
      <c r="N182" s="4">
        <f t="shared" si="85"/>
        <v>1.8189797372572293E-3</v>
      </c>
      <c r="O182" s="4">
        <f t="shared" si="86"/>
        <v>1</v>
      </c>
      <c r="AA182" s="12">
        <f t="shared" si="87"/>
        <v>1.8189797372571779E-3</v>
      </c>
      <c r="AB182" s="12">
        <f t="shared" si="88"/>
        <v>1.8189797372571779E-3</v>
      </c>
      <c r="AC182" s="12">
        <f t="shared" si="89"/>
        <v>1</v>
      </c>
      <c r="AD182" s="12">
        <f t="shared" si="90"/>
        <v>0</v>
      </c>
      <c r="AE182" s="12">
        <f t="shared" si="91"/>
        <v>0</v>
      </c>
      <c r="AF182" s="12">
        <f t="shared" si="92"/>
        <v>1</v>
      </c>
      <c r="AR182">
        <f t="shared" si="93"/>
        <v>0.9999999999999718</v>
      </c>
      <c r="AS182">
        <f t="shared" si="94"/>
        <v>0.9999999999999718</v>
      </c>
      <c r="AT182">
        <f t="shared" si="95"/>
        <v>1</v>
      </c>
      <c r="AU182">
        <f t="shared" si="96"/>
        <v>1.8189797372572293E-3</v>
      </c>
      <c r="AV182">
        <f t="shared" si="97"/>
        <v>1.8189797372572293E-3</v>
      </c>
      <c r="AW182">
        <f t="shared" si="98"/>
        <v>1</v>
      </c>
      <c r="AX182">
        <f t="shared" si="99"/>
        <v>0</v>
      </c>
      <c r="AY182">
        <f t="shared" si="100"/>
        <v>0</v>
      </c>
      <c r="AZ182">
        <f t="shared" si="101"/>
        <v>1</v>
      </c>
      <c r="BA182">
        <f t="shared" si="102"/>
        <v>0</v>
      </c>
      <c r="BB182">
        <f t="shared" si="103"/>
        <v>0</v>
      </c>
      <c r="BC182">
        <f t="shared" si="104"/>
        <v>1</v>
      </c>
      <c r="BO182">
        <f t="shared" si="105"/>
        <v>0.9981810202627428</v>
      </c>
      <c r="BP182">
        <f t="shared" si="106"/>
        <v>0.9981810202627428</v>
      </c>
      <c r="BQ182">
        <f t="shared" si="107"/>
        <v>1</v>
      </c>
      <c r="BR182">
        <f t="shared" si="108"/>
        <v>1</v>
      </c>
      <c r="BS182">
        <f t="shared" si="109"/>
        <v>1</v>
      </c>
      <c r="BT182">
        <f t="shared" si="110"/>
        <v>1</v>
      </c>
      <c r="BU182">
        <f t="shared" si="111"/>
        <v>1</v>
      </c>
      <c r="BV182">
        <f t="shared" si="112"/>
        <v>1</v>
      </c>
      <c r="BW182">
        <f t="shared" si="113"/>
        <v>1</v>
      </c>
      <c r="BX182">
        <f t="shared" si="114"/>
        <v>0.9981810202627428</v>
      </c>
      <c r="BY182">
        <f t="shared" si="115"/>
        <v>0.9981810202627428</v>
      </c>
      <c r="BZ182">
        <f t="shared" si="116"/>
        <v>1</v>
      </c>
    </row>
    <row r="183" spans="1:78" x14ac:dyDescent="0.35">
      <c r="A183" s="15">
        <v>18</v>
      </c>
      <c r="F183" s="4">
        <f t="shared" si="78"/>
        <v>0</v>
      </c>
      <c r="G183" s="4">
        <f t="shared" si="79"/>
        <v>1.6620246812600549E-3</v>
      </c>
      <c r="H183" s="4">
        <f t="shared" si="80"/>
        <v>0.99999999999998113</v>
      </c>
      <c r="J183" s="12">
        <f t="shared" si="81"/>
        <v>0</v>
      </c>
      <c r="K183" s="12">
        <f t="shared" si="82"/>
        <v>0</v>
      </c>
      <c r="L183" s="12">
        <f t="shared" si="83"/>
        <v>1</v>
      </c>
      <c r="M183" s="4">
        <f t="shared" si="84"/>
        <v>1.6620246812600549E-3</v>
      </c>
      <c r="N183" s="4">
        <f t="shared" si="85"/>
        <v>1.6620246812600549E-3</v>
      </c>
      <c r="O183" s="4">
        <f t="shared" si="86"/>
        <v>1</v>
      </c>
      <c r="AA183" s="12">
        <f t="shared" si="87"/>
        <v>1.6620246812600234E-3</v>
      </c>
      <c r="AB183" s="12">
        <f t="shared" si="88"/>
        <v>1.6620246812600234E-3</v>
      </c>
      <c r="AC183" s="12">
        <f t="shared" si="89"/>
        <v>1</v>
      </c>
      <c r="AD183" s="12">
        <f t="shared" si="90"/>
        <v>0</v>
      </c>
      <c r="AE183" s="12">
        <f t="shared" si="91"/>
        <v>0</v>
      </c>
      <c r="AF183" s="12">
        <f t="shared" si="92"/>
        <v>1</v>
      </c>
      <c r="AR183">
        <f t="shared" si="93"/>
        <v>0.99999999999998113</v>
      </c>
      <c r="AS183">
        <f t="shared" si="94"/>
        <v>0.99999999999998113</v>
      </c>
      <c r="AT183">
        <f t="shared" si="95"/>
        <v>1</v>
      </c>
      <c r="AU183">
        <f t="shared" si="96"/>
        <v>1.6620246812600549E-3</v>
      </c>
      <c r="AV183">
        <f t="shared" si="97"/>
        <v>1.6620246812600549E-3</v>
      </c>
      <c r="AW183">
        <f t="shared" si="98"/>
        <v>1</v>
      </c>
      <c r="AX183">
        <f t="shared" si="99"/>
        <v>0</v>
      </c>
      <c r="AY183">
        <f t="shared" si="100"/>
        <v>0</v>
      </c>
      <c r="AZ183">
        <f t="shared" si="101"/>
        <v>1</v>
      </c>
      <c r="BA183">
        <f t="shared" si="102"/>
        <v>0</v>
      </c>
      <c r="BB183">
        <f t="shared" si="103"/>
        <v>0</v>
      </c>
      <c r="BC183">
        <f t="shared" si="104"/>
        <v>1</v>
      </c>
      <c r="BO183">
        <f t="shared" si="105"/>
        <v>0.99833797531873991</v>
      </c>
      <c r="BP183">
        <f t="shared" si="106"/>
        <v>0.99833797531873991</v>
      </c>
      <c r="BQ183">
        <f t="shared" si="107"/>
        <v>1</v>
      </c>
      <c r="BR183">
        <f t="shared" si="108"/>
        <v>1</v>
      </c>
      <c r="BS183">
        <f t="shared" si="109"/>
        <v>1</v>
      </c>
      <c r="BT183">
        <f t="shared" si="110"/>
        <v>1</v>
      </c>
      <c r="BU183">
        <f t="shared" si="111"/>
        <v>1</v>
      </c>
      <c r="BV183">
        <f t="shared" si="112"/>
        <v>0.99999999999999989</v>
      </c>
      <c r="BW183">
        <f t="shared" si="113"/>
        <v>1</v>
      </c>
      <c r="BX183">
        <f t="shared" si="114"/>
        <v>0.99833797531873991</v>
      </c>
      <c r="BY183">
        <f t="shared" si="115"/>
        <v>0.99833797531873991</v>
      </c>
      <c r="BZ183">
        <f t="shared" si="116"/>
        <v>1</v>
      </c>
    </row>
    <row r="184" spans="1:78" x14ac:dyDescent="0.35">
      <c r="A184" s="15">
        <v>18.100000000000001</v>
      </c>
      <c r="F184" s="4">
        <f t="shared" si="78"/>
        <v>0</v>
      </c>
      <c r="G184" s="4">
        <f t="shared" si="79"/>
        <v>1.5201245436999506E-3</v>
      </c>
      <c r="H184" s="4">
        <f t="shared" si="80"/>
        <v>0.99999999999998734</v>
      </c>
      <c r="J184" s="12">
        <f t="shared" si="81"/>
        <v>0</v>
      </c>
      <c r="K184" s="12">
        <f t="shared" si="82"/>
        <v>0</v>
      </c>
      <c r="L184" s="12">
        <f t="shared" si="83"/>
        <v>1</v>
      </c>
      <c r="M184" s="4">
        <f t="shared" si="84"/>
        <v>1.5201245436999506E-3</v>
      </c>
      <c r="N184" s="4">
        <f t="shared" si="85"/>
        <v>1.5201245436999506E-3</v>
      </c>
      <c r="O184" s="4">
        <f t="shared" si="86"/>
        <v>1</v>
      </c>
      <c r="AA184" s="12">
        <f t="shared" si="87"/>
        <v>1.5201245436999313E-3</v>
      </c>
      <c r="AB184" s="12">
        <f t="shared" si="88"/>
        <v>1.5201245436999313E-3</v>
      </c>
      <c r="AC184" s="12">
        <f t="shared" si="89"/>
        <v>1</v>
      </c>
      <c r="AD184" s="12">
        <f t="shared" si="90"/>
        <v>0</v>
      </c>
      <c r="AE184" s="12">
        <f t="shared" si="91"/>
        <v>0</v>
      </c>
      <c r="AF184" s="12">
        <f t="shared" si="92"/>
        <v>1</v>
      </c>
      <c r="AR184">
        <f t="shared" si="93"/>
        <v>0.99999999999998734</v>
      </c>
      <c r="AS184">
        <f t="shared" si="94"/>
        <v>0.99999999999998734</v>
      </c>
      <c r="AT184">
        <f t="shared" si="95"/>
        <v>1</v>
      </c>
      <c r="AU184">
        <f t="shared" si="96"/>
        <v>1.5201245436999506E-3</v>
      </c>
      <c r="AV184">
        <f t="shared" si="97"/>
        <v>1.5201245436999506E-3</v>
      </c>
      <c r="AW184">
        <f t="shared" si="98"/>
        <v>1</v>
      </c>
      <c r="AX184">
        <f t="shared" si="99"/>
        <v>0</v>
      </c>
      <c r="AY184">
        <f t="shared" si="100"/>
        <v>0</v>
      </c>
      <c r="AZ184">
        <f t="shared" si="101"/>
        <v>1</v>
      </c>
      <c r="BA184">
        <f t="shared" si="102"/>
        <v>0</v>
      </c>
      <c r="BB184">
        <f t="shared" si="103"/>
        <v>0</v>
      </c>
      <c r="BC184">
        <f t="shared" si="104"/>
        <v>1</v>
      </c>
      <c r="BO184">
        <f t="shared" si="105"/>
        <v>0.99847987545630001</v>
      </c>
      <c r="BP184">
        <f t="shared" si="106"/>
        <v>0.99847987545630001</v>
      </c>
      <c r="BQ184">
        <f t="shared" si="107"/>
        <v>1</v>
      </c>
      <c r="BR184">
        <f t="shared" si="108"/>
        <v>1</v>
      </c>
      <c r="BS184">
        <f t="shared" si="109"/>
        <v>1</v>
      </c>
      <c r="BT184">
        <f t="shared" si="110"/>
        <v>1</v>
      </c>
      <c r="BU184">
        <f t="shared" si="111"/>
        <v>1</v>
      </c>
      <c r="BV184">
        <f t="shared" si="112"/>
        <v>1</v>
      </c>
      <c r="BW184">
        <f t="shared" si="113"/>
        <v>1</v>
      </c>
      <c r="BX184">
        <f t="shared" si="114"/>
        <v>0.99847987545630001</v>
      </c>
      <c r="BY184">
        <f t="shared" si="115"/>
        <v>0.99847987545630001</v>
      </c>
      <c r="BZ184">
        <f t="shared" si="116"/>
        <v>1</v>
      </c>
    </row>
    <row r="185" spans="1:78" x14ac:dyDescent="0.35">
      <c r="A185" s="4">
        <v>18.2</v>
      </c>
      <c r="F185" s="4">
        <f t="shared" si="78"/>
        <v>0</v>
      </c>
      <c r="G185" s="4">
        <f t="shared" si="79"/>
        <v>1.3916946758292354E-3</v>
      </c>
      <c r="H185" s="4">
        <f t="shared" si="80"/>
        <v>0.99999999999999156</v>
      </c>
      <c r="J185" s="12">
        <f t="shared" si="81"/>
        <v>0</v>
      </c>
      <c r="K185" s="12">
        <f t="shared" si="82"/>
        <v>0</v>
      </c>
      <c r="L185" s="12">
        <f t="shared" si="83"/>
        <v>1</v>
      </c>
      <c r="M185" s="4">
        <f t="shared" si="84"/>
        <v>1.3916946758292354E-3</v>
      </c>
      <c r="N185" s="4">
        <f t="shared" si="85"/>
        <v>1.3916946758292354E-3</v>
      </c>
      <c r="O185" s="4">
        <f t="shared" si="86"/>
        <v>1</v>
      </c>
      <c r="AA185" s="12">
        <f t="shared" si="87"/>
        <v>1.3916946758292237E-3</v>
      </c>
      <c r="AB185" s="12">
        <f t="shared" si="88"/>
        <v>1.3916946758292237E-3</v>
      </c>
      <c r="AC185" s="12">
        <f t="shared" si="89"/>
        <v>1</v>
      </c>
      <c r="AD185" s="12">
        <f t="shared" si="90"/>
        <v>0</v>
      </c>
      <c r="AE185" s="12">
        <f t="shared" si="91"/>
        <v>0</v>
      </c>
      <c r="AF185" s="12">
        <f t="shared" si="92"/>
        <v>1</v>
      </c>
      <c r="AR185">
        <f t="shared" si="93"/>
        <v>0.99999999999999156</v>
      </c>
      <c r="AS185">
        <f t="shared" si="94"/>
        <v>0.99999999999999156</v>
      </c>
      <c r="AT185">
        <f t="shared" si="95"/>
        <v>1</v>
      </c>
      <c r="AU185">
        <f t="shared" si="96"/>
        <v>1.3916946758292354E-3</v>
      </c>
      <c r="AV185">
        <f t="shared" si="97"/>
        <v>1.3916946758292354E-3</v>
      </c>
      <c r="AW185">
        <f t="shared" si="98"/>
        <v>1</v>
      </c>
      <c r="AX185">
        <f t="shared" si="99"/>
        <v>0</v>
      </c>
      <c r="AY185">
        <f t="shared" si="100"/>
        <v>0</v>
      </c>
      <c r="AZ185">
        <f t="shared" si="101"/>
        <v>1</v>
      </c>
      <c r="BA185">
        <f t="shared" si="102"/>
        <v>0</v>
      </c>
      <c r="BB185">
        <f t="shared" si="103"/>
        <v>0</v>
      </c>
      <c r="BC185">
        <f t="shared" si="104"/>
        <v>1</v>
      </c>
      <c r="BO185">
        <f t="shared" si="105"/>
        <v>0.99860830532417078</v>
      </c>
      <c r="BP185">
        <f t="shared" si="106"/>
        <v>0.99860830532417078</v>
      </c>
      <c r="BQ185">
        <f t="shared" si="107"/>
        <v>1</v>
      </c>
      <c r="BR185">
        <f t="shared" si="108"/>
        <v>1</v>
      </c>
      <c r="BS185">
        <f t="shared" si="109"/>
        <v>1</v>
      </c>
      <c r="BT185">
        <f t="shared" si="110"/>
        <v>1</v>
      </c>
      <c r="BU185">
        <f t="shared" si="111"/>
        <v>1</v>
      </c>
      <c r="BV185">
        <f t="shared" si="112"/>
        <v>1</v>
      </c>
      <c r="BW185">
        <f t="shared" si="113"/>
        <v>1</v>
      </c>
      <c r="BX185">
        <f t="shared" si="114"/>
        <v>0.99860830532417078</v>
      </c>
      <c r="BY185">
        <f t="shared" si="115"/>
        <v>0.99860830532417078</v>
      </c>
      <c r="BZ185">
        <f t="shared" si="116"/>
        <v>1</v>
      </c>
    </row>
    <row r="186" spans="1:78" x14ac:dyDescent="0.35">
      <c r="A186" s="4">
        <v>18.3</v>
      </c>
      <c r="F186" s="4">
        <f t="shared" si="78"/>
        <v>0</v>
      </c>
      <c r="G186" s="4">
        <f t="shared" si="79"/>
        <v>1.2753315066968221E-3</v>
      </c>
      <c r="H186" s="4">
        <f t="shared" si="80"/>
        <v>0.99999999999999423</v>
      </c>
      <c r="J186" s="12">
        <f t="shared" si="81"/>
        <v>0</v>
      </c>
      <c r="K186" s="12">
        <f t="shared" si="82"/>
        <v>0</v>
      </c>
      <c r="L186" s="12">
        <f t="shared" si="83"/>
        <v>1</v>
      </c>
      <c r="M186" s="4">
        <f t="shared" si="84"/>
        <v>1.2753315066968221E-3</v>
      </c>
      <c r="N186" s="4">
        <f t="shared" si="85"/>
        <v>1.2753315066968221E-3</v>
      </c>
      <c r="O186" s="4">
        <f t="shared" si="86"/>
        <v>1</v>
      </c>
      <c r="AA186" s="12">
        <f t="shared" si="87"/>
        <v>1.2753315066968147E-3</v>
      </c>
      <c r="AB186" s="12">
        <f t="shared" si="88"/>
        <v>1.2753315066968147E-3</v>
      </c>
      <c r="AC186" s="12">
        <f t="shared" si="89"/>
        <v>1</v>
      </c>
      <c r="AD186" s="12">
        <f t="shared" si="90"/>
        <v>0</v>
      </c>
      <c r="AE186" s="12">
        <f t="shared" si="91"/>
        <v>0</v>
      </c>
      <c r="AF186" s="12">
        <f t="shared" si="92"/>
        <v>1</v>
      </c>
      <c r="AR186">
        <f t="shared" si="93"/>
        <v>0.99999999999999423</v>
      </c>
      <c r="AS186">
        <f t="shared" si="94"/>
        <v>0.99999999999999423</v>
      </c>
      <c r="AT186">
        <f t="shared" si="95"/>
        <v>1</v>
      </c>
      <c r="AU186">
        <f t="shared" si="96"/>
        <v>1.2753315066968221E-3</v>
      </c>
      <c r="AV186">
        <f t="shared" si="97"/>
        <v>1.2753315066968221E-3</v>
      </c>
      <c r="AW186">
        <f t="shared" si="98"/>
        <v>1</v>
      </c>
      <c r="AX186">
        <f t="shared" si="99"/>
        <v>0</v>
      </c>
      <c r="AY186">
        <f t="shared" si="100"/>
        <v>0</v>
      </c>
      <c r="AZ186">
        <f t="shared" si="101"/>
        <v>1</v>
      </c>
      <c r="BA186">
        <f t="shared" si="102"/>
        <v>0</v>
      </c>
      <c r="BB186">
        <f t="shared" si="103"/>
        <v>0</v>
      </c>
      <c r="BC186">
        <f t="shared" si="104"/>
        <v>1</v>
      </c>
      <c r="BO186">
        <f t="shared" si="105"/>
        <v>0.99872466849330321</v>
      </c>
      <c r="BP186">
        <f t="shared" si="106"/>
        <v>0.99872466849330321</v>
      </c>
      <c r="BQ186">
        <f t="shared" si="107"/>
        <v>1</v>
      </c>
      <c r="BR186">
        <f t="shared" si="108"/>
        <v>1</v>
      </c>
      <c r="BS186">
        <f t="shared" si="109"/>
        <v>1</v>
      </c>
      <c r="BT186">
        <f t="shared" si="110"/>
        <v>1</v>
      </c>
      <c r="BU186">
        <f t="shared" si="111"/>
        <v>1</v>
      </c>
      <c r="BV186">
        <f t="shared" si="112"/>
        <v>0.99999999999999989</v>
      </c>
      <c r="BW186">
        <f t="shared" si="113"/>
        <v>1</v>
      </c>
      <c r="BX186">
        <f t="shared" si="114"/>
        <v>0.99872466849330321</v>
      </c>
      <c r="BY186">
        <f t="shared" si="115"/>
        <v>0.99872466849330321</v>
      </c>
      <c r="BZ186">
        <f t="shared" si="116"/>
        <v>1</v>
      </c>
    </row>
    <row r="187" spans="1:78" x14ac:dyDescent="0.35">
      <c r="A187" s="4">
        <v>18.399999999999999</v>
      </c>
      <c r="F187" s="4">
        <f t="shared" si="78"/>
        <v>0</v>
      </c>
      <c r="G187" s="4">
        <f t="shared" si="79"/>
        <v>1.1697902879093734E-3</v>
      </c>
      <c r="H187" s="4">
        <f t="shared" si="80"/>
        <v>0.99999999999999623</v>
      </c>
      <c r="J187" s="12">
        <f t="shared" si="81"/>
        <v>0</v>
      </c>
      <c r="K187" s="12">
        <f t="shared" si="82"/>
        <v>0</v>
      </c>
      <c r="L187" s="12">
        <f t="shared" si="83"/>
        <v>1</v>
      </c>
      <c r="M187" s="4">
        <f t="shared" si="84"/>
        <v>1.1697902879093734E-3</v>
      </c>
      <c r="N187" s="4">
        <f t="shared" si="85"/>
        <v>1.1697902879093734E-3</v>
      </c>
      <c r="O187" s="4">
        <f t="shared" si="86"/>
        <v>1</v>
      </c>
      <c r="AA187" s="12">
        <f t="shared" si="87"/>
        <v>1.1697902879093691E-3</v>
      </c>
      <c r="AB187" s="12">
        <f t="shared" si="88"/>
        <v>1.1697902879093691E-3</v>
      </c>
      <c r="AC187" s="12">
        <f t="shared" si="89"/>
        <v>1</v>
      </c>
      <c r="AD187" s="12">
        <f t="shared" si="90"/>
        <v>0</v>
      </c>
      <c r="AE187" s="12">
        <f t="shared" si="91"/>
        <v>0</v>
      </c>
      <c r="AF187" s="12">
        <f t="shared" si="92"/>
        <v>1</v>
      </c>
      <c r="AR187">
        <f t="shared" si="93"/>
        <v>0.99999999999999623</v>
      </c>
      <c r="AS187">
        <f t="shared" si="94"/>
        <v>0.99999999999999623</v>
      </c>
      <c r="AT187">
        <f t="shared" si="95"/>
        <v>1</v>
      </c>
      <c r="AU187">
        <f t="shared" si="96"/>
        <v>1.1697902879093734E-3</v>
      </c>
      <c r="AV187">
        <f t="shared" si="97"/>
        <v>1.1697902879093734E-3</v>
      </c>
      <c r="AW187">
        <f t="shared" si="98"/>
        <v>1</v>
      </c>
      <c r="AX187">
        <f t="shared" si="99"/>
        <v>0</v>
      </c>
      <c r="AY187">
        <f t="shared" si="100"/>
        <v>0</v>
      </c>
      <c r="AZ187">
        <f t="shared" si="101"/>
        <v>1</v>
      </c>
      <c r="BA187">
        <f t="shared" si="102"/>
        <v>0</v>
      </c>
      <c r="BB187">
        <f t="shared" si="103"/>
        <v>0</v>
      </c>
      <c r="BC187">
        <f t="shared" si="104"/>
        <v>1</v>
      </c>
      <c r="BO187">
        <f t="shared" si="105"/>
        <v>0.99883020971209058</v>
      </c>
      <c r="BP187">
        <f t="shared" si="106"/>
        <v>0.99883020971209058</v>
      </c>
      <c r="BQ187">
        <f t="shared" si="107"/>
        <v>1</v>
      </c>
      <c r="BR187">
        <f t="shared" si="108"/>
        <v>1</v>
      </c>
      <c r="BS187">
        <f t="shared" si="109"/>
        <v>1</v>
      </c>
      <c r="BT187">
        <f t="shared" si="110"/>
        <v>1</v>
      </c>
      <c r="BU187">
        <f t="shared" si="111"/>
        <v>1</v>
      </c>
      <c r="BV187">
        <f t="shared" si="112"/>
        <v>1</v>
      </c>
      <c r="BW187">
        <f t="shared" si="113"/>
        <v>1</v>
      </c>
      <c r="BX187">
        <f t="shared" si="114"/>
        <v>0.99883020971209058</v>
      </c>
      <c r="BY187">
        <f t="shared" si="115"/>
        <v>0.99883020971209058</v>
      </c>
      <c r="BZ187">
        <f t="shared" si="116"/>
        <v>1</v>
      </c>
    </row>
    <row r="188" spans="1:78" x14ac:dyDescent="0.35">
      <c r="A188" s="4">
        <v>18.5</v>
      </c>
      <c r="F188" s="4">
        <f t="shared" si="78"/>
        <v>0</v>
      </c>
      <c r="G188" s="4">
        <f t="shared" si="79"/>
        <v>1.0739657558160652E-3</v>
      </c>
      <c r="H188" s="4">
        <f t="shared" si="80"/>
        <v>0.99999999999999734</v>
      </c>
      <c r="J188" s="12">
        <f t="shared" si="81"/>
        <v>0</v>
      </c>
      <c r="K188" s="12">
        <f t="shared" si="82"/>
        <v>0</v>
      </c>
      <c r="L188" s="12">
        <f t="shared" si="83"/>
        <v>1</v>
      </c>
      <c r="M188" s="4">
        <f t="shared" si="84"/>
        <v>1.0739657558160652E-3</v>
      </c>
      <c r="N188" s="4">
        <f t="shared" si="85"/>
        <v>1.0739657558160652E-3</v>
      </c>
      <c r="O188" s="4">
        <f t="shared" si="86"/>
        <v>1</v>
      </c>
      <c r="AA188" s="12">
        <f t="shared" si="87"/>
        <v>1.0739657558160624E-3</v>
      </c>
      <c r="AB188" s="12">
        <f t="shared" si="88"/>
        <v>1.0739657558160624E-3</v>
      </c>
      <c r="AC188" s="12">
        <f t="shared" si="89"/>
        <v>1</v>
      </c>
      <c r="AD188" s="12">
        <f t="shared" si="90"/>
        <v>0</v>
      </c>
      <c r="AE188" s="12">
        <f t="shared" si="91"/>
        <v>0</v>
      </c>
      <c r="AF188" s="12">
        <f t="shared" si="92"/>
        <v>1</v>
      </c>
      <c r="AR188">
        <f t="shared" si="93"/>
        <v>0.99999999999999734</v>
      </c>
      <c r="AS188">
        <f t="shared" si="94"/>
        <v>0.99999999999999734</v>
      </c>
      <c r="AT188">
        <f t="shared" si="95"/>
        <v>1</v>
      </c>
      <c r="AU188">
        <f t="shared" si="96"/>
        <v>1.0739657558160652E-3</v>
      </c>
      <c r="AV188">
        <f t="shared" si="97"/>
        <v>1.0739657558160652E-3</v>
      </c>
      <c r="AW188">
        <f t="shared" si="98"/>
        <v>1</v>
      </c>
      <c r="AX188">
        <f t="shared" si="99"/>
        <v>0</v>
      </c>
      <c r="AY188">
        <f t="shared" si="100"/>
        <v>0</v>
      </c>
      <c r="AZ188">
        <f t="shared" si="101"/>
        <v>1</v>
      </c>
      <c r="BA188">
        <f t="shared" si="102"/>
        <v>0</v>
      </c>
      <c r="BB188">
        <f t="shared" si="103"/>
        <v>0</v>
      </c>
      <c r="BC188">
        <f t="shared" si="104"/>
        <v>1</v>
      </c>
      <c r="BO188">
        <f t="shared" si="105"/>
        <v>0.99892603424418391</v>
      </c>
      <c r="BP188">
        <f t="shared" si="106"/>
        <v>0.99892603424418391</v>
      </c>
      <c r="BQ188">
        <f t="shared" si="107"/>
        <v>1</v>
      </c>
      <c r="BR188">
        <f t="shared" si="108"/>
        <v>1</v>
      </c>
      <c r="BS188">
        <f t="shared" si="109"/>
        <v>1</v>
      </c>
      <c r="BT188">
        <f t="shared" si="110"/>
        <v>1</v>
      </c>
      <c r="BU188">
        <f t="shared" si="111"/>
        <v>1</v>
      </c>
      <c r="BV188">
        <f t="shared" si="112"/>
        <v>1</v>
      </c>
      <c r="BW188">
        <f t="shared" si="113"/>
        <v>1</v>
      </c>
      <c r="BX188">
        <f t="shared" si="114"/>
        <v>0.99892603424418391</v>
      </c>
      <c r="BY188">
        <f t="shared" si="115"/>
        <v>0.99892603424418391</v>
      </c>
      <c r="BZ188">
        <f t="shared" si="116"/>
        <v>1</v>
      </c>
    </row>
    <row r="189" spans="1:78" x14ac:dyDescent="0.35">
      <c r="A189" s="4">
        <v>18.600000000000001</v>
      </c>
      <c r="F189" s="4">
        <f t="shared" si="78"/>
        <v>0</v>
      </c>
      <c r="G189" s="4">
        <f t="shared" si="79"/>
        <v>9.8687530639816889E-4</v>
      </c>
      <c r="H189" s="4">
        <f t="shared" si="80"/>
        <v>0.99999999999999822</v>
      </c>
      <c r="J189" s="12">
        <f t="shared" si="81"/>
        <v>0</v>
      </c>
      <c r="K189" s="12">
        <f t="shared" si="82"/>
        <v>0</v>
      </c>
      <c r="L189" s="12">
        <f t="shared" si="83"/>
        <v>1</v>
      </c>
      <c r="M189" s="4">
        <f t="shared" si="84"/>
        <v>9.8687530639816889E-4</v>
      </c>
      <c r="N189" s="4">
        <f t="shared" si="85"/>
        <v>9.8687530639816889E-4</v>
      </c>
      <c r="O189" s="4">
        <f t="shared" si="86"/>
        <v>1</v>
      </c>
      <c r="AA189" s="12">
        <f t="shared" si="87"/>
        <v>9.8687530639816716E-4</v>
      </c>
      <c r="AB189" s="12">
        <f t="shared" si="88"/>
        <v>9.8687530639816716E-4</v>
      </c>
      <c r="AC189" s="12">
        <f t="shared" si="89"/>
        <v>1</v>
      </c>
      <c r="AD189" s="12">
        <f t="shared" si="90"/>
        <v>0</v>
      </c>
      <c r="AE189" s="12">
        <f t="shared" si="91"/>
        <v>0</v>
      </c>
      <c r="AF189" s="12">
        <f t="shared" si="92"/>
        <v>1</v>
      </c>
      <c r="AR189">
        <f t="shared" si="93"/>
        <v>0.99999999999999822</v>
      </c>
      <c r="AS189">
        <f t="shared" si="94"/>
        <v>0.99999999999999822</v>
      </c>
      <c r="AT189">
        <f t="shared" si="95"/>
        <v>1</v>
      </c>
      <c r="AU189">
        <f t="shared" si="96"/>
        <v>9.8687530639816889E-4</v>
      </c>
      <c r="AV189">
        <f t="shared" si="97"/>
        <v>9.8687530639816889E-4</v>
      </c>
      <c r="AW189">
        <f t="shared" si="98"/>
        <v>1</v>
      </c>
      <c r="AX189">
        <f t="shared" si="99"/>
        <v>0</v>
      </c>
      <c r="AY189">
        <f t="shared" si="100"/>
        <v>0</v>
      </c>
      <c r="AZ189">
        <f t="shared" si="101"/>
        <v>1</v>
      </c>
      <c r="BA189">
        <f t="shared" si="102"/>
        <v>0</v>
      </c>
      <c r="BB189">
        <f t="shared" si="103"/>
        <v>0</v>
      </c>
      <c r="BC189">
        <f t="shared" si="104"/>
        <v>1</v>
      </c>
      <c r="BO189">
        <f t="shared" si="105"/>
        <v>0.99901312469360182</v>
      </c>
      <c r="BP189">
        <f t="shared" si="106"/>
        <v>0.99901312469360182</v>
      </c>
      <c r="BQ189">
        <f t="shared" si="107"/>
        <v>1</v>
      </c>
      <c r="BR189">
        <f t="shared" si="108"/>
        <v>1</v>
      </c>
      <c r="BS189">
        <f t="shared" si="109"/>
        <v>1</v>
      </c>
      <c r="BT189">
        <f t="shared" si="110"/>
        <v>1</v>
      </c>
      <c r="BU189">
        <f t="shared" si="111"/>
        <v>1</v>
      </c>
      <c r="BV189">
        <f t="shared" si="112"/>
        <v>1</v>
      </c>
      <c r="BW189">
        <f t="shared" si="113"/>
        <v>1</v>
      </c>
      <c r="BX189">
        <f t="shared" si="114"/>
        <v>0.99901312469360182</v>
      </c>
      <c r="BY189">
        <f t="shared" si="115"/>
        <v>0.99901312469360182</v>
      </c>
      <c r="BZ189">
        <f t="shared" si="116"/>
        <v>1</v>
      </c>
    </row>
    <row r="190" spans="1:78" x14ac:dyDescent="0.35">
      <c r="A190" s="4">
        <v>18.7</v>
      </c>
      <c r="F190" s="4">
        <f t="shared" si="78"/>
        <v>0</v>
      </c>
      <c r="G190" s="4">
        <f t="shared" si="79"/>
        <v>9.0764433709945662E-4</v>
      </c>
      <c r="H190" s="4">
        <f t="shared" si="80"/>
        <v>0.99999999999999889</v>
      </c>
      <c r="J190" s="12">
        <f t="shared" si="81"/>
        <v>0</v>
      </c>
      <c r="K190" s="12">
        <f t="shared" si="82"/>
        <v>0</v>
      </c>
      <c r="L190" s="12">
        <f t="shared" si="83"/>
        <v>1</v>
      </c>
      <c r="M190" s="4">
        <f t="shared" si="84"/>
        <v>9.0764433709945662E-4</v>
      </c>
      <c r="N190" s="4">
        <f t="shared" si="85"/>
        <v>9.0764433709945662E-4</v>
      </c>
      <c r="O190" s="4">
        <f t="shared" si="86"/>
        <v>1</v>
      </c>
      <c r="AA190" s="12">
        <f t="shared" si="87"/>
        <v>9.0764433709945565E-4</v>
      </c>
      <c r="AB190" s="12">
        <f t="shared" si="88"/>
        <v>9.0764433709945565E-4</v>
      </c>
      <c r="AC190" s="12">
        <f t="shared" si="89"/>
        <v>1</v>
      </c>
      <c r="AD190" s="12">
        <f t="shared" si="90"/>
        <v>0</v>
      </c>
      <c r="AE190" s="12">
        <f t="shared" si="91"/>
        <v>0</v>
      </c>
      <c r="AF190" s="12">
        <f t="shared" si="92"/>
        <v>1</v>
      </c>
      <c r="AR190">
        <f t="shared" si="93"/>
        <v>0.99999999999999889</v>
      </c>
      <c r="AS190">
        <f t="shared" si="94"/>
        <v>0.99999999999999889</v>
      </c>
      <c r="AT190">
        <f t="shared" si="95"/>
        <v>1</v>
      </c>
      <c r="AU190">
        <f t="shared" si="96"/>
        <v>9.0764433709945662E-4</v>
      </c>
      <c r="AV190">
        <f t="shared" si="97"/>
        <v>9.0764433709945662E-4</v>
      </c>
      <c r="AW190">
        <f t="shared" si="98"/>
        <v>1</v>
      </c>
      <c r="AX190">
        <f t="shared" si="99"/>
        <v>0</v>
      </c>
      <c r="AY190">
        <f t="shared" si="100"/>
        <v>0</v>
      </c>
      <c r="AZ190">
        <f t="shared" si="101"/>
        <v>1</v>
      </c>
      <c r="BA190">
        <f t="shared" si="102"/>
        <v>0</v>
      </c>
      <c r="BB190">
        <f t="shared" si="103"/>
        <v>0</v>
      </c>
      <c r="BC190">
        <f t="shared" si="104"/>
        <v>1</v>
      </c>
      <c r="BO190">
        <f t="shared" si="105"/>
        <v>0.99909235566290056</v>
      </c>
      <c r="BP190">
        <f t="shared" si="106"/>
        <v>0.99909235566290056</v>
      </c>
      <c r="BQ190">
        <f t="shared" si="107"/>
        <v>1</v>
      </c>
      <c r="BR190">
        <f t="shared" si="108"/>
        <v>1</v>
      </c>
      <c r="BS190">
        <f t="shared" si="109"/>
        <v>1</v>
      </c>
      <c r="BT190">
        <f t="shared" si="110"/>
        <v>1</v>
      </c>
      <c r="BU190">
        <f t="shared" si="111"/>
        <v>1</v>
      </c>
      <c r="BV190">
        <f t="shared" si="112"/>
        <v>1</v>
      </c>
      <c r="BW190">
        <f t="shared" si="113"/>
        <v>1</v>
      </c>
      <c r="BX190">
        <f t="shared" si="114"/>
        <v>0.99909235566290056</v>
      </c>
      <c r="BY190">
        <f t="shared" si="115"/>
        <v>0.99909235566290056</v>
      </c>
      <c r="BZ190">
        <f t="shared" si="116"/>
        <v>1</v>
      </c>
    </row>
    <row r="191" spans="1:78" x14ac:dyDescent="0.35">
      <c r="A191" s="4">
        <v>18.8</v>
      </c>
      <c r="F191" s="4">
        <f t="shared" si="78"/>
        <v>0</v>
      </c>
      <c r="G191" s="4">
        <f t="shared" si="79"/>
        <v>8.3549345984374075E-4</v>
      </c>
      <c r="H191" s="4">
        <f t="shared" si="80"/>
        <v>0.99999999999999933</v>
      </c>
      <c r="J191" s="12">
        <f t="shared" si="81"/>
        <v>0</v>
      </c>
      <c r="K191" s="12">
        <f t="shared" si="82"/>
        <v>0</v>
      </c>
      <c r="L191" s="12">
        <f t="shared" si="83"/>
        <v>1</v>
      </c>
      <c r="M191" s="4">
        <f t="shared" si="84"/>
        <v>8.3549345984374075E-4</v>
      </c>
      <c r="N191" s="4">
        <f t="shared" si="85"/>
        <v>8.3549345984374075E-4</v>
      </c>
      <c r="O191" s="4">
        <f t="shared" si="86"/>
        <v>1</v>
      </c>
      <c r="AA191" s="12">
        <f t="shared" si="87"/>
        <v>8.3549345984374021E-4</v>
      </c>
      <c r="AB191" s="12">
        <f t="shared" si="88"/>
        <v>8.3549345984374021E-4</v>
      </c>
      <c r="AC191" s="12">
        <f t="shared" si="89"/>
        <v>1</v>
      </c>
      <c r="AD191" s="12">
        <f t="shared" si="90"/>
        <v>0</v>
      </c>
      <c r="AE191" s="12">
        <f t="shared" si="91"/>
        <v>0</v>
      </c>
      <c r="AF191" s="12">
        <f t="shared" si="92"/>
        <v>1</v>
      </c>
      <c r="AR191">
        <f t="shared" si="93"/>
        <v>0.99999999999999933</v>
      </c>
      <c r="AS191">
        <f t="shared" si="94"/>
        <v>0.99999999999999933</v>
      </c>
      <c r="AT191">
        <f t="shared" si="95"/>
        <v>1</v>
      </c>
      <c r="AU191">
        <f t="shared" si="96"/>
        <v>8.3549345984374075E-4</v>
      </c>
      <c r="AV191">
        <f t="shared" si="97"/>
        <v>8.3549345984374075E-4</v>
      </c>
      <c r="AW191">
        <f t="shared" si="98"/>
        <v>1</v>
      </c>
      <c r="AX191">
        <f t="shared" si="99"/>
        <v>0</v>
      </c>
      <c r="AY191">
        <f t="shared" si="100"/>
        <v>0</v>
      </c>
      <c r="AZ191">
        <f t="shared" si="101"/>
        <v>1</v>
      </c>
      <c r="BA191">
        <f t="shared" si="102"/>
        <v>0</v>
      </c>
      <c r="BB191">
        <f t="shared" si="103"/>
        <v>0</v>
      </c>
      <c r="BC191">
        <f t="shared" si="104"/>
        <v>1</v>
      </c>
      <c r="BO191">
        <f t="shared" si="105"/>
        <v>0.99916450654015621</v>
      </c>
      <c r="BP191">
        <f t="shared" si="106"/>
        <v>0.99916450654015621</v>
      </c>
      <c r="BQ191">
        <f t="shared" si="107"/>
        <v>1</v>
      </c>
      <c r="BR191">
        <f t="shared" si="108"/>
        <v>1</v>
      </c>
      <c r="BS191">
        <f t="shared" si="109"/>
        <v>1</v>
      </c>
      <c r="BT191">
        <f t="shared" si="110"/>
        <v>1</v>
      </c>
      <c r="BU191">
        <f t="shared" si="111"/>
        <v>1</v>
      </c>
      <c r="BV191">
        <f t="shared" si="112"/>
        <v>1</v>
      </c>
      <c r="BW191">
        <f t="shared" si="113"/>
        <v>1</v>
      </c>
      <c r="BX191">
        <f t="shared" si="114"/>
        <v>0.99916450654015621</v>
      </c>
      <c r="BY191">
        <f t="shared" si="115"/>
        <v>0.99916450654015621</v>
      </c>
      <c r="BZ191">
        <f t="shared" si="116"/>
        <v>1</v>
      </c>
    </row>
    <row r="192" spans="1:78" x14ac:dyDescent="0.35">
      <c r="A192" s="4">
        <v>18.899999999999999</v>
      </c>
      <c r="F192" s="4">
        <f t="shared" si="78"/>
        <v>0</v>
      </c>
      <c r="G192" s="4">
        <f t="shared" si="79"/>
        <v>7.6972733195251029E-4</v>
      </c>
      <c r="H192" s="4">
        <f t="shared" si="80"/>
        <v>0.99999999999999956</v>
      </c>
      <c r="J192" s="12">
        <f t="shared" si="81"/>
        <v>0</v>
      </c>
      <c r="K192" s="12">
        <f t="shared" si="82"/>
        <v>0</v>
      </c>
      <c r="L192" s="12">
        <f t="shared" si="83"/>
        <v>1</v>
      </c>
      <c r="M192" s="4">
        <f t="shared" si="84"/>
        <v>7.6972733195251029E-4</v>
      </c>
      <c r="N192" s="4">
        <f t="shared" si="85"/>
        <v>7.6972733195251029E-4</v>
      </c>
      <c r="O192" s="4">
        <f t="shared" si="86"/>
        <v>1</v>
      </c>
      <c r="AA192" s="12">
        <f t="shared" si="87"/>
        <v>7.6972733195250997E-4</v>
      </c>
      <c r="AB192" s="12">
        <f t="shared" si="88"/>
        <v>7.6972733195250997E-4</v>
      </c>
      <c r="AC192" s="12">
        <f t="shared" si="89"/>
        <v>1</v>
      </c>
      <c r="AD192" s="12">
        <f t="shared" si="90"/>
        <v>0</v>
      </c>
      <c r="AE192" s="12">
        <f t="shared" si="91"/>
        <v>0</v>
      </c>
      <c r="AF192" s="12">
        <f t="shared" si="92"/>
        <v>1</v>
      </c>
      <c r="AR192">
        <f t="shared" si="93"/>
        <v>0.99999999999999956</v>
      </c>
      <c r="AS192">
        <f t="shared" si="94"/>
        <v>0.99999999999999956</v>
      </c>
      <c r="AT192">
        <f t="shared" si="95"/>
        <v>1</v>
      </c>
      <c r="AU192">
        <f t="shared" si="96"/>
        <v>7.6972733195251029E-4</v>
      </c>
      <c r="AV192">
        <f t="shared" si="97"/>
        <v>7.6972733195251029E-4</v>
      </c>
      <c r="AW192">
        <f t="shared" si="98"/>
        <v>1</v>
      </c>
      <c r="AX192">
        <f t="shared" si="99"/>
        <v>0</v>
      </c>
      <c r="AY192">
        <f t="shared" si="100"/>
        <v>0</v>
      </c>
      <c r="AZ192">
        <f t="shared" si="101"/>
        <v>1</v>
      </c>
      <c r="BA192">
        <f t="shared" si="102"/>
        <v>0</v>
      </c>
      <c r="BB192">
        <f t="shared" si="103"/>
        <v>0</v>
      </c>
      <c r="BC192">
        <f t="shared" si="104"/>
        <v>1</v>
      </c>
      <c r="BO192">
        <f t="shared" si="105"/>
        <v>0.99923027266804754</v>
      </c>
      <c r="BP192">
        <f t="shared" si="106"/>
        <v>0.99923027266804754</v>
      </c>
      <c r="BQ192">
        <f t="shared" si="107"/>
        <v>1</v>
      </c>
      <c r="BR192">
        <f t="shared" si="108"/>
        <v>1</v>
      </c>
      <c r="BS192">
        <f t="shared" si="109"/>
        <v>1</v>
      </c>
      <c r="BT192">
        <f t="shared" si="110"/>
        <v>1</v>
      </c>
      <c r="BU192">
        <f t="shared" si="111"/>
        <v>1</v>
      </c>
      <c r="BV192">
        <f t="shared" si="112"/>
        <v>1</v>
      </c>
      <c r="BW192">
        <f t="shared" si="113"/>
        <v>1</v>
      </c>
      <c r="BX192">
        <f t="shared" si="114"/>
        <v>0.99923027266804754</v>
      </c>
      <c r="BY192">
        <f t="shared" si="115"/>
        <v>0.99923027266804754</v>
      </c>
      <c r="BZ192">
        <f t="shared" si="116"/>
        <v>1</v>
      </c>
    </row>
    <row r="193" spans="1:78" x14ac:dyDescent="0.35">
      <c r="A193" s="4">
        <v>19</v>
      </c>
      <c r="F193" s="4">
        <f t="shared" si="78"/>
        <v>0</v>
      </c>
      <c r="G193" s="4">
        <f t="shared" si="79"/>
        <v>7.0972488777469275E-4</v>
      </c>
      <c r="H193" s="4">
        <f t="shared" si="80"/>
        <v>0.99999999999999956</v>
      </c>
      <c r="J193" s="12">
        <f t="shared" si="81"/>
        <v>0</v>
      </c>
      <c r="K193" s="12">
        <f t="shared" si="82"/>
        <v>0</v>
      </c>
      <c r="L193" s="12">
        <f t="shared" si="83"/>
        <v>1</v>
      </c>
      <c r="M193" s="4">
        <f t="shared" si="84"/>
        <v>7.0972488777469275E-4</v>
      </c>
      <c r="N193" s="4">
        <f t="shared" si="85"/>
        <v>7.0972488777469275E-4</v>
      </c>
      <c r="O193" s="4">
        <f t="shared" si="86"/>
        <v>1</v>
      </c>
      <c r="AA193" s="12">
        <f t="shared" si="87"/>
        <v>7.0972488777469242E-4</v>
      </c>
      <c r="AB193" s="12">
        <f t="shared" si="88"/>
        <v>7.0972488777469242E-4</v>
      </c>
      <c r="AC193" s="12">
        <f t="shared" si="89"/>
        <v>1</v>
      </c>
      <c r="AD193" s="12">
        <f t="shared" si="90"/>
        <v>0</v>
      </c>
      <c r="AE193" s="12">
        <f t="shared" si="91"/>
        <v>0</v>
      </c>
      <c r="AF193" s="12">
        <f t="shared" si="92"/>
        <v>1</v>
      </c>
      <c r="AR193">
        <f t="shared" si="93"/>
        <v>0.99999999999999956</v>
      </c>
      <c r="AS193">
        <f t="shared" si="94"/>
        <v>0.99999999999999956</v>
      </c>
      <c r="AT193">
        <f t="shared" si="95"/>
        <v>1</v>
      </c>
      <c r="AU193">
        <f t="shared" si="96"/>
        <v>7.0972488777469275E-4</v>
      </c>
      <c r="AV193">
        <f t="shared" si="97"/>
        <v>7.0972488777469275E-4</v>
      </c>
      <c r="AW193">
        <f t="shared" si="98"/>
        <v>1</v>
      </c>
      <c r="AX193">
        <f t="shared" si="99"/>
        <v>0</v>
      </c>
      <c r="AY193">
        <f t="shared" si="100"/>
        <v>0</v>
      </c>
      <c r="AZ193">
        <f t="shared" si="101"/>
        <v>1</v>
      </c>
      <c r="BA193">
        <f t="shared" si="102"/>
        <v>0</v>
      </c>
      <c r="BB193">
        <f t="shared" si="103"/>
        <v>0</v>
      </c>
      <c r="BC193">
        <f t="shared" si="104"/>
        <v>1</v>
      </c>
      <c r="BO193">
        <f t="shared" si="105"/>
        <v>0.99929027511222535</v>
      </c>
      <c r="BP193">
        <f t="shared" si="106"/>
        <v>0.99929027511222535</v>
      </c>
      <c r="BQ193">
        <f t="shared" si="107"/>
        <v>1</v>
      </c>
      <c r="BR193">
        <f t="shared" si="108"/>
        <v>1</v>
      </c>
      <c r="BS193">
        <f t="shared" si="109"/>
        <v>1</v>
      </c>
      <c r="BT193">
        <f t="shared" si="110"/>
        <v>1</v>
      </c>
      <c r="BU193">
        <f t="shared" si="111"/>
        <v>1</v>
      </c>
      <c r="BV193">
        <f t="shared" si="112"/>
        <v>0.99999999999999989</v>
      </c>
      <c r="BW193">
        <f t="shared" si="113"/>
        <v>1</v>
      </c>
      <c r="BX193">
        <f t="shared" si="114"/>
        <v>0.99929027511222535</v>
      </c>
      <c r="BY193">
        <f t="shared" si="115"/>
        <v>0.99929027511222535</v>
      </c>
      <c r="BZ193">
        <f t="shared" si="116"/>
        <v>1</v>
      </c>
    </row>
    <row r="194" spans="1:78" x14ac:dyDescent="0.35">
      <c r="A194" s="4">
        <v>19.100000000000001</v>
      </c>
      <c r="F194" s="4">
        <f t="shared" si="78"/>
        <v>0</v>
      </c>
      <c r="G194" s="4">
        <f t="shared" si="79"/>
        <v>6.5493078456103004E-4</v>
      </c>
      <c r="H194" s="4">
        <f t="shared" si="80"/>
        <v>0.99999999999999978</v>
      </c>
      <c r="J194" s="12">
        <f t="shared" si="81"/>
        <v>0</v>
      </c>
      <c r="K194" s="12">
        <f t="shared" si="82"/>
        <v>0</v>
      </c>
      <c r="L194" s="12">
        <f t="shared" si="83"/>
        <v>1</v>
      </c>
      <c r="M194" s="4">
        <f t="shared" si="84"/>
        <v>6.5493078456103004E-4</v>
      </c>
      <c r="N194" s="4">
        <f t="shared" si="85"/>
        <v>6.5493078456103004E-4</v>
      </c>
      <c r="O194" s="4">
        <f t="shared" si="86"/>
        <v>1</v>
      </c>
      <c r="AA194" s="12">
        <f t="shared" si="87"/>
        <v>6.5493078456102993E-4</v>
      </c>
      <c r="AB194" s="12">
        <f t="shared" si="88"/>
        <v>6.5493078456102993E-4</v>
      </c>
      <c r="AC194" s="12">
        <f t="shared" si="89"/>
        <v>1</v>
      </c>
      <c r="AD194" s="12">
        <f t="shared" si="90"/>
        <v>0</v>
      </c>
      <c r="AE194" s="12">
        <f t="shared" si="91"/>
        <v>0</v>
      </c>
      <c r="AF194" s="12">
        <f t="shared" si="92"/>
        <v>1</v>
      </c>
      <c r="AR194">
        <f t="shared" si="93"/>
        <v>0.99999999999999978</v>
      </c>
      <c r="AS194">
        <f t="shared" si="94"/>
        <v>0.99999999999999978</v>
      </c>
      <c r="AT194">
        <f t="shared" si="95"/>
        <v>1</v>
      </c>
      <c r="AU194">
        <f t="shared" si="96"/>
        <v>6.5493078456103004E-4</v>
      </c>
      <c r="AV194">
        <f t="shared" si="97"/>
        <v>6.5493078456103004E-4</v>
      </c>
      <c r="AW194">
        <f t="shared" si="98"/>
        <v>1</v>
      </c>
      <c r="AX194">
        <f t="shared" si="99"/>
        <v>0</v>
      </c>
      <c r="AY194">
        <f t="shared" si="100"/>
        <v>0</v>
      </c>
      <c r="AZ194">
        <f t="shared" si="101"/>
        <v>1</v>
      </c>
      <c r="BA194">
        <f t="shared" si="102"/>
        <v>0</v>
      </c>
      <c r="BB194">
        <f t="shared" si="103"/>
        <v>0</v>
      </c>
      <c r="BC194">
        <f t="shared" si="104"/>
        <v>1</v>
      </c>
      <c r="BO194">
        <f t="shared" si="105"/>
        <v>0.99934506921543897</v>
      </c>
      <c r="BP194">
        <f t="shared" si="106"/>
        <v>0.99934506921543897</v>
      </c>
      <c r="BQ194">
        <f t="shared" si="107"/>
        <v>1</v>
      </c>
      <c r="BR194">
        <f t="shared" si="108"/>
        <v>1</v>
      </c>
      <c r="BS194">
        <f t="shared" si="109"/>
        <v>1</v>
      </c>
      <c r="BT194">
        <f t="shared" si="110"/>
        <v>1</v>
      </c>
      <c r="BU194">
        <f t="shared" si="111"/>
        <v>1</v>
      </c>
      <c r="BV194">
        <f t="shared" si="112"/>
        <v>1</v>
      </c>
      <c r="BW194">
        <f t="shared" si="113"/>
        <v>1</v>
      </c>
      <c r="BX194">
        <f t="shared" si="114"/>
        <v>0.99934506921543897</v>
      </c>
      <c r="BY194">
        <f t="shared" si="115"/>
        <v>0.99934506921543897</v>
      </c>
      <c r="BZ194">
        <f t="shared" si="116"/>
        <v>1</v>
      </c>
    </row>
    <row r="195" spans="1:78" x14ac:dyDescent="0.35">
      <c r="A195" s="4">
        <v>19.2</v>
      </c>
      <c r="F195" s="4">
        <f t="shared" ref="F195:F203" si="117">IF(AND((A194&gt;=$D$4),(A194&lt;=$D$5)),1,IF(AND((A194&gt;$D$3),(A194&lt;$D$4)),((A194-$D$3)/($D$4-$D$3)),IF(AND((A194&gt;$D$5),(A194&lt;$D$6)),((A194-$D$6)/($D$5-$D$6)),0)))</f>
        <v>0</v>
      </c>
      <c r="G195" s="4">
        <f t="shared" ref="G195:G203" si="118">1/(1+ABS((A194-$D$22)/$D$20)^(2*$D$21))</f>
        <v>6.0484790228903086E-4</v>
      </c>
      <c r="H195" s="4">
        <f t="shared" ref="H195:H203" si="119">1/(1+EXP(-$D$35*(A194-$D$36)))</f>
        <v>0.99999999999999978</v>
      </c>
      <c r="J195" s="12">
        <f t="shared" ref="J195:J203" si="120">MIN(F195,MAX(G195,H195))</f>
        <v>0</v>
      </c>
      <c r="K195" s="12">
        <f t="shared" ref="K195:K203" si="121">MAX(MIN(F195,G195),MIN(F195,H195))</f>
        <v>0</v>
      </c>
      <c r="L195" s="12">
        <f t="shared" ref="L195:L203" si="122">IF(ABS(J195-K195)&lt;0.0000001,1,0)</f>
        <v>1</v>
      </c>
      <c r="M195" s="4">
        <f t="shared" ref="M195:M203" si="123">MAX(F195,MIN(G195,H195))</f>
        <v>6.0484790228903086E-4</v>
      </c>
      <c r="N195" s="4">
        <f t="shared" ref="N195:N203" si="124">MIN(MAX(F195,G195),MAX(F195,H195))</f>
        <v>6.0484790228903086E-4</v>
      </c>
      <c r="O195" s="4">
        <f t="shared" ref="O195:O203" si="125">IF(ABS(M195-N195)&lt;0.0000001,1,0)</f>
        <v>1</v>
      </c>
      <c r="AA195" s="12">
        <f t="shared" ref="AA195:AA203" si="126">F195+(G195*H195)-F195*(G195*H195)</f>
        <v>6.0484790228903075E-4</v>
      </c>
      <c r="AB195" s="12">
        <f t="shared" ref="AB195:AB203" si="127">(F195+G195-F195*G195)*(F195+H195-F195*H195)</f>
        <v>6.0484790228903075E-4</v>
      </c>
      <c r="AC195" s="12">
        <f t="shared" ref="AC195:AC203" si="128">IF(ABS(AA195-AB195)&lt;0.0000001,1,0)</f>
        <v>1</v>
      </c>
      <c r="AD195" s="12">
        <f t="shared" ref="AD195:AD203" si="129">F195*(G195+H195-G195*H195)</f>
        <v>0</v>
      </c>
      <c r="AE195" s="12">
        <f t="shared" ref="AE195:AE203" si="130">(F195*G195)+(F195*H195)-(F195*G195)*(F195*H195)</f>
        <v>0</v>
      </c>
      <c r="AF195" s="12">
        <f t="shared" ref="AF195:AF203" si="131">IF(ABS(AD195-AE195)&lt;0.0000001,1,0)</f>
        <v>1</v>
      </c>
      <c r="AR195">
        <f t="shared" ref="AR195:AR203" si="132">F195+(MAX(G195,H195))-F195*(MAX(G195,H195))</f>
        <v>0.99999999999999978</v>
      </c>
      <c r="AS195">
        <f t="shared" ref="AS195:AS203" si="133">MAX((F195+G195-F195*G195),(F195+H195-F195*H195))</f>
        <v>0.99999999999999978</v>
      </c>
      <c r="AT195">
        <f t="shared" ref="AT195:AT203" si="134">IF(ABS(AR195-AS195)&lt;0.0000001,1,0)</f>
        <v>1</v>
      </c>
      <c r="AU195">
        <f t="shared" ref="AU195:AU203" si="135">F195+(MIN(G195,H195))-F195*(MIN(G195,H195))</f>
        <v>6.0484790228903086E-4</v>
      </c>
      <c r="AV195">
        <f t="shared" ref="AV195:AV203" si="136">MIN((F195+G195-F195*G195),(F195+H195-F195*H195))</f>
        <v>6.0484790228903086E-4</v>
      </c>
      <c r="AW195">
        <f t="shared" ref="AW195:AW203" si="137">IF(ABS(AU195-AV195)&lt;0.0000001,1,0)</f>
        <v>1</v>
      </c>
      <c r="AX195">
        <f t="shared" ref="AX195:AX203" si="138">F195*(MAX(G195,H195))</f>
        <v>0</v>
      </c>
      <c r="AY195">
        <f t="shared" ref="AY195:AY203" si="139">MAX(F195*G195,F195*H195)</f>
        <v>0</v>
      </c>
      <c r="AZ195">
        <f t="shared" ref="AZ195:AZ203" si="140">IF(ABS(AX195-AY195)&lt;0.0000001,1,0)</f>
        <v>1</v>
      </c>
      <c r="BA195">
        <f t="shared" ref="BA195:BA203" si="141">F195*(MIN(G195,H195))</f>
        <v>0</v>
      </c>
      <c r="BB195">
        <f t="shared" ref="BB195:BB203" si="142">MIN(F195*G195,F195*H195)</f>
        <v>0</v>
      </c>
      <c r="BC195">
        <f t="shared" ref="BC195:BC203" si="143">IF(ABS(BA195-BB195)&lt;0.0000001,1,0)</f>
        <v>1</v>
      </c>
      <c r="BO195">
        <f t="shared" ref="BO195:BO203" si="144">1-MAX(F195,G195)</f>
        <v>0.99939515209771101</v>
      </c>
      <c r="BP195">
        <f t="shared" ref="BP195:BP203" si="145">MIN(1-F195,1-G195)</f>
        <v>0.99939515209771101</v>
      </c>
      <c r="BQ195">
        <f t="shared" ref="BQ195:BQ203" si="146">IF(ABS(BO195-BP195)&lt;0.0000001,1,0)</f>
        <v>1</v>
      </c>
      <c r="BR195">
        <f t="shared" ref="BR195:BR203" si="147">1-MIN(F195,G195)</f>
        <v>1</v>
      </c>
      <c r="BS195">
        <f t="shared" ref="BS195:BS203" si="148">MAX(1-F195,1-G195)</f>
        <v>1</v>
      </c>
      <c r="BT195">
        <f t="shared" ref="BT195:BT203" si="149">IF(ABS(BR195-BS195)&lt;0.0000001,1,0)</f>
        <v>1</v>
      </c>
      <c r="BU195">
        <f t="shared" ref="BU195:BU203" si="150">1-F195*G195</f>
        <v>1</v>
      </c>
      <c r="BV195">
        <f t="shared" ref="BV195:BV203" si="151">(1-F195)+(1-G195)-(1-F195)*(1-G195)</f>
        <v>1</v>
      </c>
      <c r="BW195">
        <f t="shared" ref="BW195:BW203" si="152">IF(ABS(BU195-BV195)&lt;0.0000001,1,0)</f>
        <v>1</v>
      </c>
      <c r="BX195">
        <f t="shared" ref="BX195:BX203" si="153">1-(F195+G195-F195*G195)</f>
        <v>0.99939515209771101</v>
      </c>
      <c r="BY195">
        <f t="shared" ref="BY195:BY203" si="154">(1-F195)*(1-G195)</f>
        <v>0.99939515209771101</v>
      </c>
      <c r="BZ195">
        <f t="shared" ref="BZ195:BZ203" si="155">IF(ABS(BX195-BY195)&lt;0.0000001,1,0)</f>
        <v>1</v>
      </c>
    </row>
    <row r="196" spans="1:78" x14ac:dyDescent="0.35">
      <c r="A196" s="4">
        <v>19.3</v>
      </c>
      <c r="F196" s="4">
        <f t="shared" si="117"/>
        <v>0</v>
      </c>
      <c r="G196" s="4">
        <f t="shared" si="118"/>
        <v>5.590307594696822E-4</v>
      </c>
      <c r="H196" s="4">
        <f t="shared" si="119"/>
        <v>1</v>
      </c>
      <c r="J196" s="12">
        <f t="shared" si="120"/>
        <v>0</v>
      </c>
      <c r="K196" s="12">
        <f t="shared" si="121"/>
        <v>0</v>
      </c>
      <c r="L196" s="12">
        <f t="shared" si="122"/>
        <v>1</v>
      </c>
      <c r="M196" s="4">
        <f t="shared" si="123"/>
        <v>5.590307594696822E-4</v>
      </c>
      <c r="N196" s="4">
        <f t="shared" si="124"/>
        <v>5.590307594696822E-4</v>
      </c>
      <c r="O196" s="4">
        <f t="shared" si="125"/>
        <v>1</v>
      </c>
      <c r="AA196" s="12">
        <f t="shared" si="126"/>
        <v>5.590307594696822E-4</v>
      </c>
      <c r="AB196" s="12">
        <f t="shared" si="127"/>
        <v>5.590307594696822E-4</v>
      </c>
      <c r="AC196" s="12">
        <f t="shared" si="128"/>
        <v>1</v>
      </c>
      <c r="AD196" s="12">
        <f t="shared" si="129"/>
        <v>0</v>
      </c>
      <c r="AE196" s="12">
        <f t="shared" si="130"/>
        <v>0</v>
      </c>
      <c r="AF196" s="12">
        <f t="shared" si="131"/>
        <v>1</v>
      </c>
      <c r="AR196">
        <f t="shared" si="132"/>
        <v>1</v>
      </c>
      <c r="AS196">
        <f t="shared" si="133"/>
        <v>1</v>
      </c>
      <c r="AT196">
        <f t="shared" si="134"/>
        <v>1</v>
      </c>
      <c r="AU196">
        <f t="shared" si="135"/>
        <v>5.590307594696822E-4</v>
      </c>
      <c r="AV196">
        <f t="shared" si="136"/>
        <v>5.590307594696822E-4</v>
      </c>
      <c r="AW196">
        <f t="shared" si="137"/>
        <v>1</v>
      </c>
      <c r="AX196">
        <f t="shared" si="138"/>
        <v>0</v>
      </c>
      <c r="AY196">
        <f t="shared" si="139"/>
        <v>0</v>
      </c>
      <c r="AZ196">
        <f t="shared" si="140"/>
        <v>1</v>
      </c>
      <c r="BA196">
        <f t="shared" si="141"/>
        <v>0</v>
      </c>
      <c r="BB196">
        <f t="shared" si="142"/>
        <v>0</v>
      </c>
      <c r="BC196">
        <f t="shared" si="143"/>
        <v>1</v>
      </c>
      <c r="BO196">
        <f t="shared" si="144"/>
        <v>0.99944096924053027</v>
      </c>
      <c r="BP196">
        <f t="shared" si="145"/>
        <v>0.99944096924053027</v>
      </c>
      <c r="BQ196">
        <f t="shared" si="146"/>
        <v>1</v>
      </c>
      <c r="BR196">
        <f t="shared" si="147"/>
        <v>1</v>
      </c>
      <c r="BS196">
        <f t="shared" si="148"/>
        <v>1</v>
      </c>
      <c r="BT196">
        <f t="shared" si="149"/>
        <v>1</v>
      </c>
      <c r="BU196">
        <f t="shared" si="150"/>
        <v>1</v>
      </c>
      <c r="BV196">
        <f t="shared" si="151"/>
        <v>1</v>
      </c>
      <c r="BW196">
        <f t="shared" si="152"/>
        <v>1</v>
      </c>
      <c r="BX196">
        <f t="shared" si="153"/>
        <v>0.99944096924053027</v>
      </c>
      <c r="BY196">
        <f t="shared" si="154"/>
        <v>0.99944096924053027</v>
      </c>
      <c r="BZ196">
        <f t="shared" si="155"/>
        <v>1</v>
      </c>
    </row>
    <row r="197" spans="1:78" x14ac:dyDescent="0.35">
      <c r="A197" s="4">
        <v>19.399999999999999</v>
      </c>
      <c r="F197" s="4">
        <f t="shared" si="117"/>
        <v>0</v>
      </c>
      <c r="G197" s="4">
        <f t="shared" si="118"/>
        <v>5.1707972603302909E-4</v>
      </c>
      <c r="H197" s="4">
        <f t="shared" si="119"/>
        <v>1</v>
      </c>
      <c r="J197" s="12">
        <f t="shared" si="120"/>
        <v>0</v>
      </c>
      <c r="K197" s="12">
        <f t="shared" si="121"/>
        <v>0</v>
      </c>
      <c r="L197" s="12">
        <f t="shared" si="122"/>
        <v>1</v>
      </c>
      <c r="M197" s="4">
        <f t="shared" si="123"/>
        <v>5.1707972603302909E-4</v>
      </c>
      <c r="N197" s="4">
        <f t="shared" si="124"/>
        <v>5.1707972603302909E-4</v>
      </c>
      <c r="O197" s="4">
        <f t="shared" si="125"/>
        <v>1</v>
      </c>
      <c r="AA197" s="12">
        <f t="shared" si="126"/>
        <v>5.1707972603302909E-4</v>
      </c>
      <c r="AB197" s="12">
        <f t="shared" si="127"/>
        <v>5.1707972603302909E-4</v>
      </c>
      <c r="AC197" s="12">
        <f t="shared" si="128"/>
        <v>1</v>
      </c>
      <c r="AD197" s="12">
        <f t="shared" si="129"/>
        <v>0</v>
      </c>
      <c r="AE197" s="12">
        <f t="shared" si="130"/>
        <v>0</v>
      </c>
      <c r="AF197" s="12">
        <f t="shared" si="131"/>
        <v>1</v>
      </c>
      <c r="AR197">
        <f t="shared" si="132"/>
        <v>1</v>
      </c>
      <c r="AS197">
        <f t="shared" si="133"/>
        <v>1</v>
      </c>
      <c r="AT197">
        <f t="shared" si="134"/>
        <v>1</v>
      </c>
      <c r="AU197">
        <f t="shared" si="135"/>
        <v>5.1707972603302909E-4</v>
      </c>
      <c r="AV197">
        <f t="shared" si="136"/>
        <v>5.1707972603302909E-4</v>
      </c>
      <c r="AW197">
        <f t="shared" si="137"/>
        <v>1</v>
      </c>
      <c r="AX197">
        <f t="shared" si="138"/>
        <v>0</v>
      </c>
      <c r="AY197">
        <f t="shared" si="139"/>
        <v>0</v>
      </c>
      <c r="AZ197">
        <f t="shared" si="140"/>
        <v>1</v>
      </c>
      <c r="BA197">
        <f t="shared" si="141"/>
        <v>0</v>
      </c>
      <c r="BB197">
        <f t="shared" si="142"/>
        <v>0</v>
      </c>
      <c r="BC197">
        <f t="shared" si="143"/>
        <v>1</v>
      </c>
      <c r="BO197">
        <f t="shared" si="144"/>
        <v>0.99948292027396701</v>
      </c>
      <c r="BP197">
        <f t="shared" si="145"/>
        <v>0.99948292027396701</v>
      </c>
      <c r="BQ197">
        <f t="shared" si="146"/>
        <v>1</v>
      </c>
      <c r="BR197">
        <f t="shared" si="147"/>
        <v>1</v>
      </c>
      <c r="BS197">
        <f t="shared" si="148"/>
        <v>1</v>
      </c>
      <c r="BT197">
        <f t="shared" si="149"/>
        <v>1</v>
      </c>
      <c r="BU197">
        <f t="shared" si="150"/>
        <v>1</v>
      </c>
      <c r="BV197">
        <f t="shared" si="151"/>
        <v>1</v>
      </c>
      <c r="BW197">
        <f t="shared" si="152"/>
        <v>1</v>
      </c>
      <c r="BX197">
        <f t="shared" si="153"/>
        <v>0.99948292027396701</v>
      </c>
      <c r="BY197">
        <f t="shared" si="154"/>
        <v>0.99948292027396701</v>
      </c>
      <c r="BZ197">
        <f t="shared" si="155"/>
        <v>1</v>
      </c>
    </row>
    <row r="198" spans="1:78" x14ac:dyDescent="0.35">
      <c r="A198" s="4">
        <v>19.5</v>
      </c>
      <c r="F198" s="4">
        <f t="shared" si="117"/>
        <v>0</v>
      </c>
      <c r="G198" s="4">
        <f t="shared" si="118"/>
        <v>4.7863593069161122E-4</v>
      </c>
      <c r="H198" s="4">
        <f t="shared" si="119"/>
        <v>1</v>
      </c>
      <c r="J198" s="12">
        <f t="shared" si="120"/>
        <v>0</v>
      </c>
      <c r="K198" s="12">
        <f t="shared" si="121"/>
        <v>0</v>
      </c>
      <c r="L198" s="12">
        <f t="shared" si="122"/>
        <v>1</v>
      </c>
      <c r="M198" s="4">
        <f t="shared" si="123"/>
        <v>4.7863593069161122E-4</v>
      </c>
      <c r="N198" s="4">
        <f t="shared" si="124"/>
        <v>4.7863593069161122E-4</v>
      </c>
      <c r="O198" s="4">
        <f t="shared" si="125"/>
        <v>1</v>
      </c>
      <c r="AA198" s="12">
        <f t="shared" si="126"/>
        <v>4.7863593069161122E-4</v>
      </c>
      <c r="AB198" s="12">
        <f t="shared" si="127"/>
        <v>4.7863593069161122E-4</v>
      </c>
      <c r="AC198" s="12">
        <f t="shared" si="128"/>
        <v>1</v>
      </c>
      <c r="AD198" s="12">
        <f t="shared" si="129"/>
        <v>0</v>
      </c>
      <c r="AE198" s="12">
        <f t="shared" si="130"/>
        <v>0</v>
      </c>
      <c r="AF198" s="12">
        <f t="shared" si="131"/>
        <v>1</v>
      </c>
      <c r="AR198">
        <f t="shared" si="132"/>
        <v>1</v>
      </c>
      <c r="AS198">
        <f t="shared" si="133"/>
        <v>1</v>
      </c>
      <c r="AT198">
        <f t="shared" si="134"/>
        <v>1</v>
      </c>
      <c r="AU198">
        <f t="shared" si="135"/>
        <v>4.7863593069161122E-4</v>
      </c>
      <c r="AV198">
        <f t="shared" si="136"/>
        <v>4.7863593069161122E-4</v>
      </c>
      <c r="AW198">
        <f t="shared" si="137"/>
        <v>1</v>
      </c>
      <c r="AX198">
        <f t="shared" si="138"/>
        <v>0</v>
      </c>
      <c r="AY198">
        <f t="shared" si="139"/>
        <v>0</v>
      </c>
      <c r="AZ198">
        <f t="shared" si="140"/>
        <v>1</v>
      </c>
      <c r="BA198">
        <f t="shared" si="141"/>
        <v>0</v>
      </c>
      <c r="BB198">
        <f t="shared" si="142"/>
        <v>0</v>
      </c>
      <c r="BC198">
        <f t="shared" si="143"/>
        <v>1</v>
      </c>
      <c r="BO198">
        <f t="shared" si="144"/>
        <v>0.99952136406930836</v>
      </c>
      <c r="BP198">
        <f t="shared" si="145"/>
        <v>0.99952136406930836</v>
      </c>
      <c r="BQ198">
        <f t="shared" si="146"/>
        <v>1</v>
      </c>
      <c r="BR198">
        <f t="shared" si="147"/>
        <v>1</v>
      </c>
      <c r="BS198">
        <f t="shared" si="148"/>
        <v>1</v>
      </c>
      <c r="BT198">
        <f t="shared" si="149"/>
        <v>1</v>
      </c>
      <c r="BU198">
        <f t="shared" si="150"/>
        <v>1</v>
      </c>
      <c r="BV198">
        <f t="shared" si="151"/>
        <v>1</v>
      </c>
      <c r="BW198">
        <f t="shared" si="152"/>
        <v>1</v>
      </c>
      <c r="BX198">
        <f t="shared" si="153"/>
        <v>0.99952136406930836</v>
      </c>
      <c r="BY198">
        <f t="shared" si="154"/>
        <v>0.99952136406930836</v>
      </c>
      <c r="BZ198">
        <f t="shared" si="155"/>
        <v>1</v>
      </c>
    </row>
    <row r="199" spans="1:78" x14ac:dyDescent="0.35">
      <c r="A199" s="4">
        <v>19.600000000000001</v>
      </c>
      <c r="F199" s="4">
        <f t="shared" si="117"/>
        <v>0</v>
      </c>
      <c r="G199" s="4">
        <f t="shared" si="118"/>
        <v>4.4337677413629456E-4</v>
      </c>
      <c r="H199" s="4">
        <f t="shared" si="119"/>
        <v>1</v>
      </c>
      <c r="J199" s="12">
        <f t="shared" si="120"/>
        <v>0</v>
      </c>
      <c r="K199" s="12">
        <f t="shared" si="121"/>
        <v>0</v>
      </c>
      <c r="L199" s="12">
        <f t="shared" si="122"/>
        <v>1</v>
      </c>
      <c r="M199" s="4">
        <f t="shared" si="123"/>
        <v>4.4337677413629456E-4</v>
      </c>
      <c r="N199" s="4">
        <f t="shared" si="124"/>
        <v>4.4337677413629456E-4</v>
      </c>
      <c r="O199" s="4">
        <f t="shared" si="125"/>
        <v>1</v>
      </c>
      <c r="AA199" s="12">
        <f t="shared" si="126"/>
        <v>4.4337677413629456E-4</v>
      </c>
      <c r="AB199" s="12">
        <f t="shared" si="127"/>
        <v>4.4337677413629456E-4</v>
      </c>
      <c r="AC199" s="12">
        <f t="shared" si="128"/>
        <v>1</v>
      </c>
      <c r="AD199" s="12">
        <f t="shared" si="129"/>
        <v>0</v>
      </c>
      <c r="AE199" s="12">
        <f t="shared" si="130"/>
        <v>0</v>
      </c>
      <c r="AF199" s="12">
        <f t="shared" si="131"/>
        <v>1</v>
      </c>
      <c r="AR199">
        <f t="shared" si="132"/>
        <v>1</v>
      </c>
      <c r="AS199">
        <f t="shared" si="133"/>
        <v>1</v>
      </c>
      <c r="AT199">
        <f t="shared" si="134"/>
        <v>1</v>
      </c>
      <c r="AU199">
        <f t="shared" si="135"/>
        <v>4.4337677413629456E-4</v>
      </c>
      <c r="AV199">
        <f t="shared" si="136"/>
        <v>4.4337677413629456E-4</v>
      </c>
      <c r="AW199">
        <f t="shared" si="137"/>
        <v>1</v>
      </c>
      <c r="AX199">
        <f t="shared" si="138"/>
        <v>0</v>
      </c>
      <c r="AY199">
        <f t="shared" si="139"/>
        <v>0</v>
      </c>
      <c r="AZ199">
        <f t="shared" si="140"/>
        <v>1</v>
      </c>
      <c r="BA199">
        <f t="shared" si="141"/>
        <v>0</v>
      </c>
      <c r="BB199">
        <f t="shared" si="142"/>
        <v>0</v>
      </c>
      <c r="BC199">
        <f t="shared" si="143"/>
        <v>1</v>
      </c>
      <c r="BO199">
        <f t="shared" si="144"/>
        <v>0.99955662322586369</v>
      </c>
      <c r="BP199">
        <f t="shared" si="145"/>
        <v>0.99955662322586369</v>
      </c>
      <c r="BQ199">
        <f t="shared" si="146"/>
        <v>1</v>
      </c>
      <c r="BR199">
        <f t="shared" si="147"/>
        <v>1</v>
      </c>
      <c r="BS199">
        <f t="shared" si="148"/>
        <v>1</v>
      </c>
      <c r="BT199">
        <f t="shared" si="149"/>
        <v>1</v>
      </c>
      <c r="BU199">
        <f t="shared" si="150"/>
        <v>1</v>
      </c>
      <c r="BV199">
        <f t="shared" si="151"/>
        <v>1</v>
      </c>
      <c r="BW199">
        <f t="shared" si="152"/>
        <v>1</v>
      </c>
      <c r="BX199">
        <f t="shared" si="153"/>
        <v>0.99955662322586369</v>
      </c>
      <c r="BY199">
        <f t="shared" si="154"/>
        <v>0.99955662322586369</v>
      </c>
      <c r="BZ199">
        <f t="shared" si="155"/>
        <v>1</v>
      </c>
    </row>
    <row r="200" spans="1:78" x14ac:dyDescent="0.35">
      <c r="A200" s="4">
        <v>19.7</v>
      </c>
      <c r="F200" s="4">
        <f t="shared" si="117"/>
        <v>0</v>
      </c>
      <c r="G200" s="4">
        <f t="shared" si="118"/>
        <v>4.1101197138081365E-4</v>
      </c>
      <c r="H200" s="4">
        <f t="shared" si="119"/>
        <v>1</v>
      </c>
      <c r="J200" s="12">
        <f t="shared" si="120"/>
        <v>0</v>
      </c>
      <c r="K200" s="12">
        <f t="shared" si="121"/>
        <v>0</v>
      </c>
      <c r="L200" s="12">
        <f t="shared" si="122"/>
        <v>1</v>
      </c>
      <c r="M200" s="4">
        <f t="shared" si="123"/>
        <v>4.1101197138081365E-4</v>
      </c>
      <c r="N200" s="4">
        <f t="shared" si="124"/>
        <v>4.1101197138081365E-4</v>
      </c>
      <c r="O200" s="4">
        <f t="shared" si="125"/>
        <v>1</v>
      </c>
      <c r="AA200" s="12">
        <f t="shared" si="126"/>
        <v>4.1101197138081365E-4</v>
      </c>
      <c r="AB200" s="12">
        <f t="shared" si="127"/>
        <v>4.1101197138081365E-4</v>
      </c>
      <c r="AC200" s="12">
        <f t="shared" si="128"/>
        <v>1</v>
      </c>
      <c r="AD200" s="12">
        <f t="shared" si="129"/>
        <v>0</v>
      </c>
      <c r="AE200" s="12">
        <f t="shared" si="130"/>
        <v>0</v>
      </c>
      <c r="AF200" s="12">
        <f t="shared" si="131"/>
        <v>1</v>
      </c>
      <c r="AR200">
        <f t="shared" si="132"/>
        <v>1</v>
      </c>
      <c r="AS200">
        <f t="shared" si="133"/>
        <v>1</v>
      </c>
      <c r="AT200">
        <f t="shared" si="134"/>
        <v>1</v>
      </c>
      <c r="AU200">
        <f t="shared" si="135"/>
        <v>4.1101197138081365E-4</v>
      </c>
      <c r="AV200">
        <f t="shared" si="136"/>
        <v>4.1101197138081365E-4</v>
      </c>
      <c r="AW200">
        <f t="shared" si="137"/>
        <v>1</v>
      </c>
      <c r="AX200">
        <f t="shared" si="138"/>
        <v>0</v>
      </c>
      <c r="AY200">
        <f t="shared" si="139"/>
        <v>0</v>
      </c>
      <c r="AZ200">
        <f t="shared" si="140"/>
        <v>1</v>
      </c>
      <c r="BA200">
        <f t="shared" si="141"/>
        <v>0</v>
      </c>
      <c r="BB200">
        <f t="shared" si="142"/>
        <v>0</v>
      </c>
      <c r="BC200">
        <f t="shared" si="143"/>
        <v>1</v>
      </c>
      <c r="BO200">
        <f t="shared" si="144"/>
        <v>0.99958898802861917</v>
      </c>
      <c r="BP200">
        <f t="shared" si="145"/>
        <v>0.99958898802861917</v>
      </c>
      <c r="BQ200">
        <f t="shared" si="146"/>
        <v>1</v>
      </c>
      <c r="BR200">
        <f t="shared" si="147"/>
        <v>1</v>
      </c>
      <c r="BS200">
        <f t="shared" si="148"/>
        <v>1</v>
      </c>
      <c r="BT200">
        <f t="shared" si="149"/>
        <v>1</v>
      </c>
      <c r="BU200">
        <f t="shared" si="150"/>
        <v>1</v>
      </c>
      <c r="BV200">
        <f t="shared" si="151"/>
        <v>0.99999999999999989</v>
      </c>
      <c r="BW200">
        <f t="shared" si="152"/>
        <v>1</v>
      </c>
      <c r="BX200">
        <f t="shared" si="153"/>
        <v>0.99958898802861917</v>
      </c>
      <c r="BY200">
        <f t="shared" si="154"/>
        <v>0.99958898802861917</v>
      </c>
      <c r="BZ200">
        <f t="shared" si="155"/>
        <v>1</v>
      </c>
    </row>
    <row r="201" spans="1:78" x14ac:dyDescent="0.35">
      <c r="A201" s="4">
        <v>19.8</v>
      </c>
      <c r="F201" s="4">
        <f t="shared" si="117"/>
        <v>0</v>
      </c>
      <c r="G201" s="4">
        <f t="shared" si="118"/>
        <v>3.8128005683647022E-4</v>
      </c>
      <c r="H201" s="4">
        <f t="shared" si="119"/>
        <v>1</v>
      </c>
      <c r="J201" s="12">
        <f t="shared" si="120"/>
        <v>0</v>
      </c>
      <c r="K201" s="12">
        <f t="shared" si="121"/>
        <v>0</v>
      </c>
      <c r="L201" s="12">
        <f t="shared" si="122"/>
        <v>1</v>
      </c>
      <c r="M201" s="4">
        <f t="shared" si="123"/>
        <v>3.8128005683647022E-4</v>
      </c>
      <c r="N201" s="4">
        <f t="shared" si="124"/>
        <v>3.8128005683647022E-4</v>
      </c>
      <c r="O201" s="4">
        <f t="shared" si="125"/>
        <v>1</v>
      </c>
      <c r="AA201" s="12">
        <f t="shared" si="126"/>
        <v>3.8128005683647022E-4</v>
      </c>
      <c r="AB201" s="12">
        <f t="shared" si="127"/>
        <v>3.8128005683647022E-4</v>
      </c>
      <c r="AC201" s="12">
        <f t="shared" si="128"/>
        <v>1</v>
      </c>
      <c r="AD201" s="12">
        <f t="shared" si="129"/>
        <v>0</v>
      </c>
      <c r="AE201" s="12">
        <f t="shared" si="130"/>
        <v>0</v>
      </c>
      <c r="AF201" s="12">
        <f t="shared" si="131"/>
        <v>1</v>
      </c>
      <c r="AR201">
        <f t="shared" si="132"/>
        <v>1</v>
      </c>
      <c r="AS201">
        <f t="shared" si="133"/>
        <v>1</v>
      </c>
      <c r="AT201">
        <f t="shared" si="134"/>
        <v>1</v>
      </c>
      <c r="AU201">
        <f t="shared" si="135"/>
        <v>3.8128005683647022E-4</v>
      </c>
      <c r="AV201">
        <f t="shared" si="136"/>
        <v>3.8128005683647022E-4</v>
      </c>
      <c r="AW201">
        <f t="shared" si="137"/>
        <v>1</v>
      </c>
      <c r="AX201">
        <f t="shared" si="138"/>
        <v>0</v>
      </c>
      <c r="AY201">
        <f t="shared" si="139"/>
        <v>0</v>
      </c>
      <c r="AZ201">
        <f t="shared" si="140"/>
        <v>1</v>
      </c>
      <c r="BA201">
        <f t="shared" si="141"/>
        <v>0</v>
      </c>
      <c r="BB201">
        <f t="shared" si="142"/>
        <v>0</v>
      </c>
      <c r="BC201">
        <f t="shared" si="143"/>
        <v>1</v>
      </c>
      <c r="BO201">
        <f t="shared" si="144"/>
        <v>0.99961871994316354</v>
      </c>
      <c r="BP201">
        <f t="shared" si="145"/>
        <v>0.99961871994316354</v>
      </c>
      <c r="BQ201">
        <f t="shared" si="146"/>
        <v>1</v>
      </c>
      <c r="BR201">
        <f t="shared" si="147"/>
        <v>1</v>
      </c>
      <c r="BS201">
        <f t="shared" si="148"/>
        <v>1</v>
      </c>
      <c r="BT201">
        <f t="shared" si="149"/>
        <v>1</v>
      </c>
      <c r="BU201">
        <f t="shared" si="150"/>
        <v>1</v>
      </c>
      <c r="BV201">
        <f t="shared" si="151"/>
        <v>1</v>
      </c>
      <c r="BW201">
        <f t="shared" si="152"/>
        <v>1</v>
      </c>
      <c r="BX201">
        <f t="shared" si="153"/>
        <v>0.99961871994316354</v>
      </c>
      <c r="BY201">
        <f t="shared" si="154"/>
        <v>0.99961871994316354</v>
      </c>
      <c r="BZ201">
        <f t="shared" si="155"/>
        <v>1</v>
      </c>
    </row>
    <row r="202" spans="1:78" x14ac:dyDescent="0.35">
      <c r="A202" s="4">
        <v>19.899999999999999</v>
      </c>
      <c r="F202" s="4">
        <f t="shared" si="117"/>
        <v>0</v>
      </c>
      <c r="G202" s="4">
        <f t="shared" si="118"/>
        <v>3.5394529451870216E-4</v>
      </c>
      <c r="H202" s="4">
        <f t="shared" si="119"/>
        <v>1</v>
      </c>
      <c r="J202" s="12">
        <f t="shared" si="120"/>
        <v>0</v>
      </c>
      <c r="K202" s="12">
        <f t="shared" si="121"/>
        <v>0</v>
      </c>
      <c r="L202" s="12">
        <f t="shared" si="122"/>
        <v>1</v>
      </c>
      <c r="M202" s="4">
        <f t="shared" si="123"/>
        <v>3.5394529451870216E-4</v>
      </c>
      <c r="N202" s="4">
        <f t="shared" si="124"/>
        <v>3.5394529451870216E-4</v>
      </c>
      <c r="O202" s="4">
        <f t="shared" si="125"/>
        <v>1</v>
      </c>
      <c r="AA202" s="12">
        <f t="shared" si="126"/>
        <v>3.5394529451870216E-4</v>
      </c>
      <c r="AB202" s="12">
        <f t="shared" si="127"/>
        <v>3.5394529451870216E-4</v>
      </c>
      <c r="AC202" s="12">
        <f t="shared" si="128"/>
        <v>1</v>
      </c>
      <c r="AD202" s="12">
        <f t="shared" si="129"/>
        <v>0</v>
      </c>
      <c r="AE202" s="12">
        <f t="shared" si="130"/>
        <v>0</v>
      </c>
      <c r="AF202" s="12">
        <f t="shared" si="131"/>
        <v>1</v>
      </c>
      <c r="AR202">
        <f t="shared" si="132"/>
        <v>1</v>
      </c>
      <c r="AS202">
        <f t="shared" si="133"/>
        <v>1</v>
      </c>
      <c r="AT202">
        <f t="shared" si="134"/>
        <v>1</v>
      </c>
      <c r="AU202">
        <f t="shared" si="135"/>
        <v>3.5394529451870216E-4</v>
      </c>
      <c r="AV202">
        <f t="shared" si="136"/>
        <v>3.5394529451870216E-4</v>
      </c>
      <c r="AW202">
        <f t="shared" si="137"/>
        <v>1</v>
      </c>
      <c r="AX202">
        <f t="shared" si="138"/>
        <v>0</v>
      </c>
      <c r="AY202">
        <f t="shared" si="139"/>
        <v>0</v>
      </c>
      <c r="AZ202">
        <f t="shared" si="140"/>
        <v>1</v>
      </c>
      <c r="BA202">
        <f t="shared" si="141"/>
        <v>0</v>
      </c>
      <c r="BB202">
        <f t="shared" si="142"/>
        <v>0</v>
      </c>
      <c r="BC202">
        <f t="shared" si="143"/>
        <v>1</v>
      </c>
      <c r="BO202">
        <f t="shared" si="144"/>
        <v>0.99964605470548129</v>
      </c>
      <c r="BP202">
        <f t="shared" si="145"/>
        <v>0.99964605470548129</v>
      </c>
      <c r="BQ202">
        <f t="shared" si="146"/>
        <v>1</v>
      </c>
      <c r="BR202">
        <f t="shared" si="147"/>
        <v>1</v>
      </c>
      <c r="BS202">
        <f t="shared" si="148"/>
        <v>1</v>
      </c>
      <c r="BT202">
        <f t="shared" si="149"/>
        <v>1</v>
      </c>
      <c r="BU202">
        <f t="shared" si="150"/>
        <v>1</v>
      </c>
      <c r="BV202">
        <f t="shared" si="151"/>
        <v>1</v>
      </c>
      <c r="BW202">
        <f t="shared" si="152"/>
        <v>1</v>
      </c>
      <c r="BX202">
        <f t="shared" si="153"/>
        <v>0.99964605470548129</v>
      </c>
      <c r="BY202">
        <f t="shared" si="154"/>
        <v>0.99964605470548129</v>
      </c>
      <c r="BZ202">
        <f t="shared" si="155"/>
        <v>1</v>
      </c>
    </row>
    <row r="203" spans="1:78" x14ac:dyDescent="0.35">
      <c r="A203" s="4">
        <v>20</v>
      </c>
      <c r="F203" s="4">
        <f t="shared" si="117"/>
        <v>0</v>
      </c>
      <c r="G203" s="4">
        <f t="shared" si="118"/>
        <v>3.2879494337512198E-4</v>
      </c>
      <c r="H203" s="4">
        <f t="shared" si="119"/>
        <v>1</v>
      </c>
      <c r="J203" s="12">
        <f t="shared" si="120"/>
        <v>0</v>
      </c>
      <c r="K203" s="12">
        <f t="shared" si="121"/>
        <v>0</v>
      </c>
      <c r="L203" s="12">
        <f t="shared" si="122"/>
        <v>1</v>
      </c>
      <c r="M203" s="4">
        <f t="shared" si="123"/>
        <v>3.2879494337512198E-4</v>
      </c>
      <c r="N203" s="4">
        <f t="shared" si="124"/>
        <v>3.2879494337512198E-4</v>
      </c>
      <c r="O203" s="4">
        <f t="shared" si="125"/>
        <v>1</v>
      </c>
      <c r="AA203" s="12">
        <f t="shared" si="126"/>
        <v>3.2879494337512198E-4</v>
      </c>
      <c r="AB203" s="12">
        <f t="shared" si="127"/>
        <v>3.2879494337512198E-4</v>
      </c>
      <c r="AC203" s="12">
        <f t="shared" si="128"/>
        <v>1</v>
      </c>
      <c r="AD203" s="12">
        <f t="shared" si="129"/>
        <v>0</v>
      </c>
      <c r="AE203" s="12">
        <f t="shared" si="130"/>
        <v>0</v>
      </c>
      <c r="AF203" s="12">
        <f t="shared" si="131"/>
        <v>1</v>
      </c>
      <c r="AR203">
        <f t="shared" si="132"/>
        <v>1</v>
      </c>
      <c r="AS203">
        <f t="shared" si="133"/>
        <v>1</v>
      </c>
      <c r="AT203">
        <f t="shared" si="134"/>
        <v>1</v>
      </c>
      <c r="AU203">
        <f t="shared" si="135"/>
        <v>3.2879494337512198E-4</v>
      </c>
      <c r="AV203">
        <f t="shared" si="136"/>
        <v>3.2879494337512198E-4</v>
      </c>
      <c r="AW203">
        <f t="shared" si="137"/>
        <v>1</v>
      </c>
      <c r="AX203">
        <f t="shared" si="138"/>
        <v>0</v>
      </c>
      <c r="AY203">
        <f t="shared" si="139"/>
        <v>0</v>
      </c>
      <c r="AZ203">
        <f t="shared" si="140"/>
        <v>1</v>
      </c>
      <c r="BA203">
        <f t="shared" si="141"/>
        <v>0</v>
      </c>
      <c r="BB203">
        <f t="shared" si="142"/>
        <v>0</v>
      </c>
      <c r="BC203">
        <f t="shared" si="143"/>
        <v>1</v>
      </c>
      <c r="BO203">
        <f t="shared" si="144"/>
        <v>0.99967120505662488</v>
      </c>
      <c r="BP203">
        <f t="shared" si="145"/>
        <v>0.99967120505662488</v>
      </c>
      <c r="BQ203">
        <f t="shared" si="146"/>
        <v>1</v>
      </c>
      <c r="BR203">
        <f t="shared" si="147"/>
        <v>1</v>
      </c>
      <c r="BS203">
        <f t="shared" si="148"/>
        <v>1</v>
      </c>
      <c r="BT203">
        <f t="shared" si="149"/>
        <v>1</v>
      </c>
      <c r="BU203">
        <f t="shared" si="150"/>
        <v>1</v>
      </c>
      <c r="BV203">
        <f t="shared" si="151"/>
        <v>0.99999999999999989</v>
      </c>
      <c r="BW203">
        <f t="shared" si="152"/>
        <v>1</v>
      </c>
      <c r="BX203">
        <f t="shared" si="153"/>
        <v>0.99967120505662488</v>
      </c>
      <c r="BY203">
        <f t="shared" si="154"/>
        <v>0.99967120505662488</v>
      </c>
      <c r="BZ203">
        <f t="shared" si="155"/>
        <v>1</v>
      </c>
    </row>
  </sheetData>
  <mergeCells count="16">
    <mergeCell ref="C34:D34"/>
    <mergeCell ref="BR1:BT1"/>
    <mergeCell ref="BU1:BW1"/>
    <mergeCell ref="BX1:BZ1"/>
    <mergeCell ref="C2:D2"/>
    <mergeCell ref="C19:D19"/>
    <mergeCell ref="AR1:AT1"/>
    <mergeCell ref="AU1:AW1"/>
    <mergeCell ref="AX1:AZ1"/>
    <mergeCell ref="BA1:BC1"/>
    <mergeCell ref="BO1:BQ1"/>
    <mergeCell ref="F1:H1"/>
    <mergeCell ref="J1:L1"/>
    <mergeCell ref="M1:O1"/>
    <mergeCell ref="AA1:AC1"/>
    <mergeCell ref="AD1:AF1"/>
  </mergeCells>
  <pageMargins left="0.7" right="0.7" top="0.75" bottom="0.75" header="0.51181102362204689" footer="0.51181102362204689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200"/>
  <sheetViews>
    <sheetView zoomScale="60" workbookViewId="0">
      <selection activeCell="AB17" sqref="AB17"/>
    </sheetView>
  </sheetViews>
  <sheetFormatPr defaultColWidth="11.54296875" defaultRowHeight="14.5" x14ac:dyDescent="0.35"/>
  <cols>
    <col min="16" max="16" width="7.6328125" customWidth="1"/>
    <col min="17" max="17" width="5.81640625" customWidth="1"/>
    <col min="19" max="19" width="22.453125" customWidth="1"/>
    <col min="20" max="20" width="23.6328125" customWidth="1"/>
    <col min="21" max="21" width="23.81640625" customWidth="1"/>
    <col min="28" max="28" width="62.36328125" customWidth="1"/>
  </cols>
  <sheetData>
    <row r="1" spans="1:29" x14ac:dyDescent="0.35">
      <c r="A1" s="6" t="s">
        <v>71</v>
      </c>
      <c r="B1" s="20" t="s">
        <v>72</v>
      </c>
      <c r="R1" s="21" t="s">
        <v>73</v>
      </c>
      <c r="S1" s="21" t="s">
        <v>74</v>
      </c>
      <c r="T1" s="21" t="s">
        <v>75</v>
      </c>
      <c r="U1" s="21" t="s">
        <v>76</v>
      </c>
      <c r="AB1" s="22" t="s">
        <v>77</v>
      </c>
    </row>
    <row r="2" spans="1:29" x14ac:dyDescent="0.35">
      <c r="A2" s="4">
        <v>0</v>
      </c>
      <c r="B2" s="23">
        <f t="shared" ref="B2:B33" si="0">IF(A2&lt;=18,0,IF(AND(A2&gt;18,A2&lt;=44),2*(((A3-$E$20)/($E$21-$E$20))^2),IF(AND(A2&gt;44,A2&lt;=74),(1/(1+EXP(-$E$25*(A2-$E$26)))),IF(AND(A2&gt;74,A2&lt;=90),EXP(-(((A2-$E$29)^2)/(2*$E$30^2))),1))))</f>
        <v>0</v>
      </c>
      <c r="R2" s="12">
        <v>100000</v>
      </c>
      <c r="S2" s="12">
        <f t="shared" ref="S2:S33" si="1">IF(R2&lt;=$X$5,1,IF(AND(R2&gt;=$X$5,R2&lt;=$Z$5),1-2*(((R2-$X$5)/($Y$5-$X$5))^2),IF(AND(R2&gt;=$Z$5,R2&lt;=$Y$5),2*((($Y$5-R2)/($Y$5-$X$5))^2),0)))</f>
        <v>1</v>
      </c>
      <c r="T2" s="12">
        <f t="shared" ref="T2:T33" si="2">(1/(1+POWER((ABS((R2-$Z$10)/$X$10)),2*$Y$10)))</f>
        <v>0.10692785577570815</v>
      </c>
      <c r="U2" s="12">
        <f t="shared" ref="U2:U33" si="3">IF(R2&lt;=$X$15,0,IF(AND(R2&gt;=$X$15,R2&lt;=$Z$15),2*(((R2-$X$15)/($Y$15-$X$15))^2),IF(AND(R2&gt;=$Z$15,R2&lt;=$Y$15),1-2*((($Y$15-R2)/($Y$15-$X$15))^2),1)))</f>
        <v>0</v>
      </c>
      <c r="X2" s="163" t="s">
        <v>74</v>
      </c>
      <c r="Y2" s="163"/>
      <c r="Z2" s="163"/>
      <c r="AB2" s="24" t="s">
        <v>78</v>
      </c>
      <c r="AC2" s="25" t="s">
        <v>79</v>
      </c>
    </row>
    <row r="3" spans="1:29" x14ac:dyDescent="0.35">
      <c r="A3" s="4">
        <v>1</v>
      </c>
      <c r="B3" s="23">
        <f t="shared" si="0"/>
        <v>0</v>
      </c>
      <c r="R3" s="12">
        <v>150000</v>
      </c>
      <c r="S3" s="12">
        <f t="shared" si="1"/>
        <v>0.99744897959183676</v>
      </c>
      <c r="T3" s="12">
        <f t="shared" si="2"/>
        <v>0.11272010747509996</v>
      </c>
      <c r="U3" s="12">
        <f t="shared" si="3"/>
        <v>0</v>
      </c>
      <c r="X3" s="162" t="s">
        <v>80</v>
      </c>
      <c r="Y3" s="162"/>
      <c r="Z3" s="162"/>
      <c r="AB3" s="24" t="s">
        <v>81</v>
      </c>
    </row>
    <row r="4" spans="1:29" ht="39.75" customHeight="1" x14ac:dyDescent="0.35">
      <c r="A4" s="4">
        <v>2</v>
      </c>
      <c r="B4" s="23">
        <f t="shared" si="0"/>
        <v>0</v>
      </c>
      <c r="R4" s="12">
        <v>200000</v>
      </c>
      <c r="S4" s="12">
        <f t="shared" si="1"/>
        <v>0.98979591836734693</v>
      </c>
      <c r="T4" s="12">
        <f t="shared" si="2"/>
        <v>0.11887770530365456</v>
      </c>
      <c r="U4" s="12">
        <f t="shared" si="3"/>
        <v>0</v>
      </c>
      <c r="X4" s="12" t="s">
        <v>9</v>
      </c>
      <c r="Y4" s="12" t="s">
        <v>11</v>
      </c>
      <c r="Z4" s="12" t="s">
        <v>10</v>
      </c>
      <c r="AB4" s="26" t="s">
        <v>82</v>
      </c>
      <c r="AC4" t="s">
        <v>83</v>
      </c>
    </row>
    <row r="5" spans="1:29" ht="46.75" customHeight="1" x14ac:dyDescent="0.35">
      <c r="A5" s="4">
        <v>3</v>
      </c>
      <c r="B5" s="23">
        <f t="shared" si="0"/>
        <v>0</v>
      </c>
      <c r="R5" s="12">
        <v>250000</v>
      </c>
      <c r="S5" s="12">
        <f t="shared" si="1"/>
        <v>0.97704081632653061</v>
      </c>
      <c r="T5" s="12">
        <f t="shared" si="2"/>
        <v>0.12542487062498087</v>
      </c>
      <c r="U5" s="12">
        <f t="shared" si="3"/>
        <v>0</v>
      </c>
      <c r="X5" s="12">
        <v>100000</v>
      </c>
      <c r="Y5" s="12">
        <v>1500000</v>
      </c>
      <c r="Z5" s="12">
        <v>800000</v>
      </c>
      <c r="AB5" s="27" t="s">
        <v>84</v>
      </c>
      <c r="AC5" t="s">
        <v>85</v>
      </c>
    </row>
    <row r="6" spans="1:29" ht="41.75" customHeight="1" x14ac:dyDescent="0.35">
      <c r="A6" s="4">
        <v>4</v>
      </c>
      <c r="B6" s="23">
        <f t="shared" si="0"/>
        <v>0</v>
      </c>
      <c r="R6" s="12">
        <v>300000</v>
      </c>
      <c r="S6" s="12">
        <f t="shared" si="1"/>
        <v>0.95918367346938771</v>
      </c>
      <c r="T6" s="12">
        <f t="shared" si="2"/>
        <v>0.13238720610040242</v>
      </c>
      <c r="U6" s="12">
        <f t="shared" si="3"/>
        <v>0</v>
      </c>
    </row>
    <row r="7" spans="1:29" ht="15.5" x14ac:dyDescent="0.35">
      <c r="A7" s="4">
        <v>5</v>
      </c>
      <c r="B7" s="23">
        <f t="shared" si="0"/>
        <v>0</v>
      </c>
      <c r="R7" s="12">
        <v>350000</v>
      </c>
      <c r="S7" s="12">
        <f t="shared" si="1"/>
        <v>0.93622448979591832</v>
      </c>
      <c r="T7" s="12">
        <f t="shared" si="2"/>
        <v>0.13979170271809133</v>
      </c>
      <c r="U7" s="12">
        <f t="shared" si="3"/>
        <v>0</v>
      </c>
      <c r="X7" s="164" t="s">
        <v>75</v>
      </c>
      <c r="Y7" s="164"/>
      <c r="Z7" s="164"/>
      <c r="AB7" s="28"/>
    </row>
    <row r="8" spans="1:29" x14ac:dyDescent="0.35">
      <c r="A8" s="4">
        <v>6</v>
      </c>
      <c r="B8" s="23">
        <f t="shared" si="0"/>
        <v>0</v>
      </c>
      <c r="R8" s="12">
        <v>400000</v>
      </c>
      <c r="S8" s="12">
        <f t="shared" si="1"/>
        <v>0.90816326530612246</v>
      </c>
      <c r="T8" s="12">
        <f t="shared" si="2"/>
        <v>0.14766672727155261</v>
      </c>
      <c r="U8" s="12">
        <f t="shared" si="3"/>
        <v>0</v>
      </c>
      <c r="X8" s="162" t="s">
        <v>4</v>
      </c>
      <c r="Y8" s="162"/>
      <c r="Z8" s="162"/>
      <c r="AB8" s="29" t="s">
        <v>86</v>
      </c>
      <c r="AC8" s="30" t="s">
        <v>87</v>
      </c>
    </row>
    <row r="9" spans="1:29" x14ac:dyDescent="0.35">
      <c r="A9" s="4">
        <v>7</v>
      </c>
      <c r="B9" s="23">
        <f t="shared" si="0"/>
        <v>0</v>
      </c>
      <c r="R9" s="12">
        <v>450000</v>
      </c>
      <c r="S9" s="12">
        <f t="shared" si="1"/>
        <v>0.875</v>
      </c>
      <c r="T9" s="12">
        <f t="shared" si="2"/>
        <v>0.15604198529048285</v>
      </c>
      <c r="U9" s="12">
        <f t="shared" si="3"/>
        <v>0</v>
      </c>
      <c r="X9" s="12" t="s">
        <v>9</v>
      </c>
      <c r="Y9" s="12" t="s">
        <v>10</v>
      </c>
      <c r="Z9" s="12" t="s">
        <v>11</v>
      </c>
      <c r="AB9" s="31" t="s">
        <v>88</v>
      </c>
      <c r="AC9" s="30" t="s">
        <v>89</v>
      </c>
    </row>
    <row r="10" spans="1:29" x14ac:dyDescent="0.35">
      <c r="A10" s="4">
        <v>8</v>
      </c>
      <c r="B10" s="23">
        <f t="shared" si="0"/>
        <v>0</v>
      </c>
      <c r="R10" s="12">
        <v>500000</v>
      </c>
      <c r="S10" s="12">
        <f t="shared" si="1"/>
        <v>0.83673469387755106</v>
      </c>
      <c r="T10" s="12">
        <f t="shared" si="2"/>
        <v>0.16494845360824742</v>
      </c>
      <c r="U10" s="12">
        <f t="shared" si="3"/>
        <v>0</v>
      </c>
      <c r="X10" s="12">
        <v>2000000</v>
      </c>
      <c r="Y10" s="12">
        <v>2</v>
      </c>
      <c r="Z10" s="12">
        <v>3500000</v>
      </c>
      <c r="AB10" s="31" t="s">
        <v>90</v>
      </c>
      <c r="AC10" s="30" t="s">
        <v>91</v>
      </c>
    </row>
    <row r="11" spans="1:29" x14ac:dyDescent="0.35">
      <c r="A11" s="4">
        <v>9</v>
      </c>
      <c r="B11" s="23">
        <f t="shared" si="0"/>
        <v>0</v>
      </c>
      <c r="R11" s="12">
        <v>550000</v>
      </c>
      <c r="S11" s="12">
        <f t="shared" si="1"/>
        <v>0.79336734693877542</v>
      </c>
      <c r="T11" s="12">
        <f t="shared" si="2"/>
        <v>0.17441827587398034</v>
      </c>
      <c r="U11" s="12">
        <f t="shared" si="3"/>
        <v>0</v>
      </c>
    </row>
    <row r="12" spans="1:29" x14ac:dyDescent="0.35">
      <c r="A12" s="4">
        <v>10</v>
      </c>
      <c r="B12" s="23">
        <f t="shared" si="0"/>
        <v>0</v>
      </c>
      <c r="D12" s="11" t="s">
        <v>92</v>
      </c>
      <c r="E12" s="11">
        <v>0</v>
      </c>
      <c r="R12" s="12">
        <v>600000</v>
      </c>
      <c r="S12" s="12">
        <f t="shared" si="1"/>
        <v>0.74489795918367352</v>
      </c>
      <c r="T12" s="12">
        <f t="shared" si="2"/>
        <v>0.18448461340672748</v>
      </c>
      <c r="U12" s="12">
        <f t="shared" si="3"/>
        <v>0</v>
      </c>
      <c r="X12" s="165" t="s">
        <v>76</v>
      </c>
      <c r="Y12" s="165"/>
      <c r="Z12" s="165"/>
      <c r="AB12" s="22" t="s">
        <v>93</v>
      </c>
    </row>
    <row r="13" spans="1:29" x14ac:dyDescent="0.35">
      <c r="A13" s="4">
        <v>11</v>
      </c>
      <c r="B13" s="23">
        <f t="shared" si="0"/>
        <v>0</v>
      </c>
      <c r="D13" s="11" t="s">
        <v>94</v>
      </c>
      <c r="E13" s="11" t="s">
        <v>6</v>
      </c>
      <c r="R13" s="12">
        <v>650000</v>
      </c>
      <c r="S13" s="12">
        <f t="shared" si="1"/>
        <v>0.69132653061224492</v>
      </c>
      <c r="T13" s="12">
        <f t="shared" si="2"/>
        <v>0.19518144288034134</v>
      </c>
      <c r="U13" s="12">
        <f t="shared" si="3"/>
        <v>0</v>
      </c>
      <c r="X13" s="162" t="s">
        <v>95</v>
      </c>
      <c r="Y13" s="162"/>
      <c r="Z13" s="162"/>
      <c r="AB13" s="32" t="s">
        <v>96</v>
      </c>
      <c r="AC13" s="30" t="s">
        <v>97</v>
      </c>
    </row>
    <row r="14" spans="1:29" x14ac:dyDescent="0.35">
      <c r="A14" s="4">
        <v>12</v>
      </c>
      <c r="B14" s="23">
        <f t="shared" si="0"/>
        <v>0</v>
      </c>
      <c r="D14" s="11" t="s">
        <v>98</v>
      </c>
      <c r="E14" s="153" t="s">
        <v>99</v>
      </c>
      <c r="R14" s="12">
        <v>700000</v>
      </c>
      <c r="S14" s="12">
        <f t="shared" si="1"/>
        <v>0.63265306122448983</v>
      </c>
      <c r="T14" s="12">
        <f t="shared" si="2"/>
        <v>0.20654329147389297</v>
      </c>
      <c r="U14" s="12">
        <f t="shared" si="3"/>
        <v>0</v>
      </c>
      <c r="X14" s="12" t="s">
        <v>9</v>
      </c>
      <c r="Y14" s="12" t="s">
        <v>11</v>
      </c>
      <c r="Z14" s="12" t="s">
        <v>10</v>
      </c>
      <c r="AB14" t="s">
        <v>100</v>
      </c>
      <c r="AC14" s="30" t="s">
        <v>101</v>
      </c>
    </row>
    <row r="15" spans="1:29" x14ac:dyDescent="0.35">
      <c r="A15" s="4">
        <v>13</v>
      </c>
      <c r="B15" s="23">
        <f t="shared" si="0"/>
        <v>0</v>
      </c>
      <c r="D15" s="11" t="s">
        <v>102</v>
      </c>
      <c r="E15" s="153"/>
      <c r="R15" s="12">
        <v>750000</v>
      </c>
      <c r="S15" s="12">
        <f t="shared" si="1"/>
        <v>0.56887755102040816</v>
      </c>
      <c r="T15" s="12">
        <f t="shared" si="2"/>
        <v>0.21860489939691519</v>
      </c>
      <c r="U15" s="12">
        <f t="shared" si="3"/>
        <v>0</v>
      </c>
      <c r="X15" s="12">
        <v>5000000</v>
      </c>
      <c r="Y15" s="12">
        <v>9000000</v>
      </c>
      <c r="Z15" s="12">
        <v>7000000</v>
      </c>
      <c r="AB15" t="s">
        <v>103</v>
      </c>
      <c r="AC15" s="30" t="s">
        <v>104</v>
      </c>
    </row>
    <row r="16" spans="1:29" x14ac:dyDescent="0.35">
      <c r="A16" s="4">
        <v>14</v>
      </c>
      <c r="B16" s="23">
        <f t="shared" si="0"/>
        <v>0</v>
      </c>
      <c r="D16" s="11" t="s">
        <v>105</v>
      </c>
      <c r="E16" s="11" t="s">
        <v>106</v>
      </c>
      <c r="R16" s="12">
        <v>800000</v>
      </c>
      <c r="S16" s="12">
        <f t="shared" si="1"/>
        <v>0.5</v>
      </c>
      <c r="T16" s="12">
        <f t="shared" si="2"/>
        <v>0.23140079920051021</v>
      </c>
      <c r="U16" s="12">
        <f t="shared" si="3"/>
        <v>0</v>
      </c>
    </row>
    <row r="17" spans="1:21" x14ac:dyDescent="0.35">
      <c r="A17" s="4">
        <v>15</v>
      </c>
      <c r="B17" s="23">
        <f t="shared" si="0"/>
        <v>0</v>
      </c>
      <c r="D17" s="11" t="s">
        <v>107</v>
      </c>
      <c r="E17" s="11">
        <v>1</v>
      </c>
      <c r="R17" s="12">
        <v>850000</v>
      </c>
      <c r="S17" s="12">
        <f t="shared" si="1"/>
        <v>0.43112244897959184</v>
      </c>
      <c r="T17" s="12">
        <f t="shared" si="2"/>
        <v>0.24496480114168909</v>
      </c>
      <c r="U17" s="12">
        <f t="shared" si="3"/>
        <v>0</v>
      </c>
    </row>
    <row r="18" spans="1:21" x14ac:dyDescent="0.35">
      <c r="A18" s="4">
        <v>16</v>
      </c>
      <c r="B18" s="23">
        <f t="shared" si="0"/>
        <v>0</v>
      </c>
      <c r="R18" s="12">
        <v>900000</v>
      </c>
      <c r="S18" s="12">
        <f t="shared" si="1"/>
        <v>0.36734693877551017</v>
      </c>
      <c r="T18" s="12">
        <f t="shared" si="2"/>
        <v>0.25932937423821995</v>
      </c>
      <c r="U18" s="12">
        <f t="shared" si="3"/>
        <v>0</v>
      </c>
    </row>
    <row r="19" spans="1:21" x14ac:dyDescent="0.35">
      <c r="A19" s="4">
        <v>17</v>
      </c>
      <c r="B19" s="23">
        <f t="shared" si="0"/>
        <v>0</v>
      </c>
      <c r="D19" s="154" t="s">
        <v>6</v>
      </c>
      <c r="E19" s="154"/>
      <c r="R19" s="12">
        <v>950000</v>
      </c>
      <c r="S19" s="12">
        <f t="shared" si="1"/>
        <v>0.30867346938775508</v>
      </c>
      <c r="T19" s="12">
        <f t="shared" si="2"/>
        <v>0.2745249137257203</v>
      </c>
      <c r="U19" s="12">
        <f t="shared" si="3"/>
        <v>0</v>
      </c>
    </row>
    <row r="20" spans="1:21" x14ac:dyDescent="0.35">
      <c r="A20" s="4">
        <v>18</v>
      </c>
      <c r="B20" s="23">
        <f t="shared" si="0"/>
        <v>0</v>
      </c>
      <c r="D20" s="4" t="s">
        <v>9</v>
      </c>
      <c r="E20" s="4">
        <v>22</v>
      </c>
      <c r="R20" s="12">
        <v>1000000</v>
      </c>
      <c r="S20" s="12">
        <f t="shared" si="1"/>
        <v>0.25510204081632654</v>
      </c>
      <c r="T20" s="12">
        <f t="shared" si="2"/>
        <v>0.29057888762769579</v>
      </c>
      <c r="U20" s="12">
        <f t="shared" si="3"/>
        <v>0</v>
      </c>
    </row>
    <row r="21" spans="1:21" x14ac:dyDescent="0.35">
      <c r="A21" s="4">
        <v>19</v>
      </c>
      <c r="B21" s="23">
        <f t="shared" si="0"/>
        <v>2.7434842249657062E-3</v>
      </c>
      <c r="D21" s="4" t="s">
        <v>10</v>
      </c>
      <c r="E21" s="4">
        <v>76</v>
      </c>
      <c r="R21" s="12">
        <v>1050000</v>
      </c>
      <c r="S21" s="12">
        <f t="shared" si="1"/>
        <v>0.20663265306122452</v>
      </c>
      <c r="T21" s="12">
        <f t="shared" si="2"/>
        <v>0.30751485831312958</v>
      </c>
      <c r="U21" s="12">
        <f t="shared" si="3"/>
        <v>0</v>
      </c>
    </row>
    <row r="22" spans="1:21" x14ac:dyDescent="0.35">
      <c r="A22" s="4">
        <v>20</v>
      </c>
      <c r="B22" s="23">
        <f t="shared" si="0"/>
        <v>6.8587105624142656E-4</v>
      </c>
      <c r="D22" s="4" t="s">
        <v>11</v>
      </c>
      <c r="E22" s="4">
        <f>(E20+E21)/2</f>
        <v>49</v>
      </c>
      <c r="R22" s="12">
        <v>1100000</v>
      </c>
      <c r="S22" s="12">
        <f t="shared" si="1"/>
        <v>0.16326530612244897</v>
      </c>
      <c r="T22" s="12">
        <f t="shared" si="2"/>
        <v>0.32535137948984905</v>
      </c>
      <c r="U22" s="12">
        <f t="shared" si="3"/>
        <v>0</v>
      </c>
    </row>
    <row r="23" spans="1:21" x14ac:dyDescent="0.35">
      <c r="A23" s="4">
        <v>21</v>
      </c>
      <c r="B23" s="23">
        <f t="shared" si="0"/>
        <v>0</v>
      </c>
      <c r="R23" s="12">
        <v>1150000</v>
      </c>
      <c r="S23" s="12">
        <f t="shared" si="1"/>
        <v>0.125</v>
      </c>
      <c r="T23" s="12">
        <f t="shared" si="2"/>
        <v>0.34410077528861782</v>
      </c>
      <c r="U23" s="12">
        <f t="shared" si="3"/>
        <v>0</v>
      </c>
    </row>
    <row r="24" spans="1:21" x14ac:dyDescent="0.35">
      <c r="A24" s="4">
        <v>22</v>
      </c>
      <c r="B24" s="23">
        <f t="shared" si="0"/>
        <v>6.8587105624142656E-4</v>
      </c>
      <c r="D24" s="154" t="s">
        <v>99</v>
      </c>
      <c r="E24" s="154"/>
      <c r="R24" s="12">
        <v>1200000</v>
      </c>
      <c r="S24" s="12">
        <f t="shared" si="1"/>
        <v>9.1836734693877542E-2</v>
      </c>
      <c r="T24" s="12">
        <f t="shared" si="2"/>
        <v>0.36376781609718067</v>
      </c>
      <c r="U24" s="12">
        <f t="shared" si="3"/>
        <v>0</v>
      </c>
    </row>
    <row r="25" spans="1:21" x14ac:dyDescent="0.35">
      <c r="A25" s="4">
        <v>23</v>
      </c>
      <c r="B25" s="23">
        <f t="shared" si="0"/>
        <v>2.7434842249657062E-3</v>
      </c>
      <c r="D25" s="4" t="s">
        <v>108</v>
      </c>
      <c r="E25" s="4">
        <v>0.09</v>
      </c>
      <c r="R25" s="12">
        <v>1250000</v>
      </c>
      <c r="S25" s="12">
        <f t="shared" si="1"/>
        <v>6.3775510204081634E-2</v>
      </c>
      <c r="T25" s="12">
        <f t="shared" si="2"/>
        <v>0.38434831566106786</v>
      </c>
      <c r="U25" s="12">
        <f t="shared" si="3"/>
        <v>0</v>
      </c>
    </row>
    <row r="26" spans="1:21" x14ac:dyDescent="0.35">
      <c r="A26" s="4">
        <v>24</v>
      </c>
      <c r="B26" s="23">
        <f t="shared" si="0"/>
        <v>6.1728395061728392E-3</v>
      </c>
      <c r="D26" s="4" t="s">
        <v>109</v>
      </c>
      <c r="E26" s="4">
        <v>50</v>
      </c>
      <c r="R26" s="12">
        <v>1300000</v>
      </c>
      <c r="S26" s="12">
        <f t="shared" si="1"/>
        <v>4.0816326530612242E-2</v>
      </c>
      <c r="T26" s="12">
        <f t="shared" si="2"/>
        <v>0.40582768556470922</v>
      </c>
      <c r="U26" s="12">
        <f t="shared" si="3"/>
        <v>0</v>
      </c>
    </row>
    <row r="27" spans="1:21" x14ac:dyDescent="0.35">
      <c r="A27" s="4">
        <v>25</v>
      </c>
      <c r="B27" s="23">
        <f t="shared" si="0"/>
        <v>1.0973936899862825E-2</v>
      </c>
      <c r="R27" s="12">
        <v>1350000</v>
      </c>
      <c r="S27" s="12">
        <f t="shared" si="1"/>
        <v>2.2959183673469385E-2</v>
      </c>
      <c r="T27" s="12">
        <f t="shared" si="2"/>
        <v>0.42817949618995516</v>
      </c>
      <c r="U27" s="12">
        <f t="shared" si="3"/>
        <v>0</v>
      </c>
    </row>
    <row r="28" spans="1:21" x14ac:dyDescent="0.35">
      <c r="A28" s="4">
        <v>26</v>
      </c>
      <c r="B28" s="23">
        <f t="shared" si="0"/>
        <v>1.7146776406035662E-2</v>
      </c>
      <c r="D28" s="154" t="s">
        <v>3</v>
      </c>
      <c r="E28" s="154"/>
      <c r="R28" s="12">
        <v>1400000</v>
      </c>
      <c r="S28" s="12">
        <f t="shared" si="1"/>
        <v>1.020408163265306E-2</v>
      </c>
      <c r="T28" s="12">
        <f t="shared" si="2"/>
        <v>0.45136410696200929</v>
      </c>
      <c r="U28" s="12">
        <f t="shared" si="3"/>
        <v>0</v>
      </c>
    </row>
    <row r="29" spans="1:21" x14ac:dyDescent="0.35">
      <c r="A29" s="4">
        <v>27</v>
      </c>
      <c r="B29" s="23">
        <f t="shared" si="0"/>
        <v>2.4691358024691357E-2</v>
      </c>
      <c r="D29" s="4" t="s">
        <v>15</v>
      </c>
      <c r="E29" s="4">
        <v>86</v>
      </c>
      <c r="R29" s="12">
        <v>1450000</v>
      </c>
      <c r="S29" s="12">
        <f t="shared" si="1"/>
        <v>2.5510204081632651E-3</v>
      </c>
      <c r="T29" s="12">
        <f t="shared" si="2"/>
        <v>0.47532744212006439</v>
      </c>
      <c r="U29" s="12">
        <f t="shared" si="3"/>
        <v>0</v>
      </c>
    </row>
    <row r="30" spans="1:21" x14ac:dyDescent="0.35">
      <c r="A30" s="4">
        <v>28</v>
      </c>
      <c r="B30" s="23">
        <f t="shared" si="0"/>
        <v>3.3607681755829899E-2</v>
      </c>
      <c r="D30" s="4" t="s">
        <v>110</v>
      </c>
      <c r="E30" s="4">
        <v>26</v>
      </c>
      <c r="R30" s="12">
        <v>1500000</v>
      </c>
      <c r="S30" s="12">
        <f t="shared" si="1"/>
        <v>0</v>
      </c>
      <c r="T30" s="12">
        <f t="shared" si="2"/>
        <v>0.5</v>
      </c>
      <c r="U30" s="12">
        <f t="shared" si="3"/>
        <v>0</v>
      </c>
    </row>
    <row r="31" spans="1:21" x14ac:dyDescent="0.35">
      <c r="A31" s="4">
        <v>29</v>
      </c>
      <c r="B31" s="23">
        <f t="shared" si="0"/>
        <v>4.38957475994513E-2</v>
      </c>
      <c r="R31" s="12">
        <v>1550000</v>
      </c>
      <c r="S31" s="12">
        <f t="shared" si="1"/>
        <v>0</v>
      </c>
      <c r="T31" s="12">
        <f t="shared" si="2"/>
        <v>0.52529619215663026</v>
      </c>
      <c r="U31" s="12">
        <f t="shared" si="3"/>
        <v>0</v>
      </c>
    </row>
    <row r="32" spans="1:21" x14ac:dyDescent="0.35">
      <c r="A32" s="4">
        <v>30</v>
      </c>
      <c r="B32" s="23">
        <f t="shared" si="0"/>
        <v>5.5555555555555552E-2</v>
      </c>
      <c r="R32" s="12">
        <v>1600000</v>
      </c>
      <c r="S32" s="12">
        <f t="shared" si="1"/>
        <v>0</v>
      </c>
      <c r="T32" s="12">
        <f t="shared" si="2"/>
        <v>0.55111411162127444</v>
      </c>
      <c r="U32" s="12">
        <f t="shared" si="3"/>
        <v>0</v>
      </c>
    </row>
    <row r="33" spans="1:21" x14ac:dyDescent="0.35">
      <c r="A33" s="4">
        <v>31</v>
      </c>
      <c r="B33" s="23">
        <f t="shared" si="0"/>
        <v>6.858710562414265E-2</v>
      </c>
      <c r="R33" s="12">
        <v>1650000</v>
      </c>
      <c r="S33" s="12">
        <f t="shared" si="1"/>
        <v>0</v>
      </c>
      <c r="T33" s="12">
        <f t="shared" si="2"/>
        <v>0.57733582519894966</v>
      </c>
      <c r="U33" s="12">
        <f t="shared" si="3"/>
        <v>0</v>
      </c>
    </row>
    <row r="34" spans="1:21" x14ac:dyDescent="0.35">
      <c r="A34" s="4">
        <v>32</v>
      </c>
      <c r="B34" s="23">
        <f t="shared" ref="B34:B97" si="4">IF(A34&lt;=18,0,IF(AND(A34&gt;18,A34&lt;=44),2*(((A35-$E$20)/($E$21-$E$20))^2),IF(AND(A34&gt;44,A34&lt;=74),(1/(1+EXP(-$E$25*(A34-$E$26)))),IF(AND(A34&gt;74,A34&lt;=90),EXP(-(((A34-$E$29)^2)/(2*$E$30^2))),1))))</f>
        <v>8.2990397805212612E-2</v>
      </c>
      <c r="R34" s="12">
        <v>1700000</v>
      </c>
      <c r="S34" s="12">
        <f t="shared" ref="S34:S97" si="5">IF(R34&lt;=$X$5,1,IF(AND(R34&gt;=$X$5,R34&lt;=$Z$5),1-2*(((R34-$X$5)/($Y$5-$X$5))^2),IF(AND(R34&gt;=$Z$5,R34&lt;=$Y$5),2*((($Y$5-R34)/($Y$5-$X$5))^2),0)))</f>
        <v>0</v>
      </c>
      <c r="T34" s="12">
        <f t="shared" ref="T34:T97" si="6">(1/(1+POWER((ABS((R34-$Z$10)/$X$10)),2*$Y$10)))</f>
        <v>0.60382827123965943</v>
      </c>
      <c r="U34" s="12">
        <f t="shared" ref="U34:U97" si="7">IF(R34&lt;=$X$15,0,IF(AND(R34&gt;=$X$15,R34&lt;=$Z$15),2*(((R34-$X$15)/($Y$15-$X$15))^2),IF(AND(R34&gt;=$Z$15,R34&lt;=$Y$15),1-2*((($Y$15-R34)/($Y$15-$X$15))^2),1)))</f>
        <v>0</v>
      </c>
    </row>
    <row r="35" spans="1:21" x14ac:dyDescent="0.35">
      <c r="A35" s="4">
        <v>33</v>
      </c>
      <c r="B35" s="23">
        <f t="shared" si="4"/>
        <v>9.8765432098765427E-2</v>
      </c>
      <c r="R35" s="12">
        <v>1750000</v>
      </c>
      <c r="S35" s="12">
        <f t="shared" si="5"/>
        <v>0</v>
      </c>
      <c r="T35" s="12">
        <f t="shared" si="6"/>
        <v>0.63044482068647067</v>
      </c>
      <c r="U35" s="12">
        <f t="shared" si="7"/>
        <v>0</v>
      </c>
    </row>
    <row r="36" spans="1:21" x14ac:dyDescent="0.35">
      <c r="A36" s="4">
        <v>34</v>
      </c>
      <c r="B36" s="23">
        <f t="shared" si="4"/>
        <v>0.11591220850480108</v>
      </c>
      <c r="R36" s="12">
        <v>1800000</v>
      </c>
      <c r="S36" s="12">
        <f t="shared" si="5"/>
        <v>0</v>
      </c>
      <c r="T36" s="12">
        <f t="shared" si="6"/>
        <v>0.65702752534689002</v>
      </c>
      <c r="U36" s="12">
        <f t="shared" si="7"/>
        <v>0</v>
      </c>
    </row>
    <row r="37" spans="1:21" x14ac:dyDescent="0.35">
      <c r="A37" s="4">
        <v>35</v>
      </c>
      <c r="B37" s="23">
        <f t="shared" si="4"/>
        <v>0.1344307270233196</v>
      </c>
      <c r="R37" s="12">
        <v>1850000</v>
      </c>
      <c r="S37" s="12">
        <f t="shared" si="5"/>
        <v>0</v>
      </c>
      <c r="T37" s="12">
        <f t="shared" si="6"/>
        <v>0.68341003454157212</v>
      </c>
      <c r="U37" s="12">
        <f t="shared" si="7"/>
        <v>0</v>
      </c>
    </row>
    <row r="38" spans="1:21" x14ac:dyDescent="0.35">
      <c r="A38" s="4">
        <v>36</v>
      </c>
      <c r="B38" s="23">
        <f t="shared" si="4"/>
        <v>0.15432098765432101</v>
      </c>
      <c r="R38" s="12">
        <v>1900000</v>
      </c>
      <c r="S38" s="12">
        <f t="shared" si="5"/>
        <v>0</v>
      </c>
      <c r="T38" s="12">
        <f t="shared" si="6"/>
        <v>0.7094211123723041</v>
      </c>
      <c r="U38" s="12">
        <f t="shared" si="7"/>
        <v>0</v>
      </c>
    </row>
    <row r="39" spans="1:21" x14ac:dyDescent="0.35">
      <c r="A39" s="4">
        <v>37</v>
      </c>
      <c r="B39" s="23">
        <f t="shared" si="4"/>
        <v>0.1755829903978052</v>
      </c>
      <c r="R39" s="12">
        <v>1950000</v>
      </c>
      <c r="S39" s="12">
        <f t="shared" si="5"/>
        <v>0</v>
      </c>
      <c r="T39" s="12">
        <f t="shared" si="6"/>
        <v>0.73488863710022123</v>
      </c>
      <c r="U39" s="12">
        <f t="shared" si="7"/>
        <v>0</v>
      </c>
    </row>
    <row r="40" spans="1:21" x14ac:dyDescent="0.35">
      <c r="A40" s="4">
        <v>38</v>
      </c>
      <c r="B40" s="23">
        <f t="shared" si="4"/>
        <v>0.19821673525377231</v>
      </c>
      <c r="R40" s="12">
        <v>2000000</v>
      </c>
      <c r="S40" s="12">
        <f t="shared" si="5"/>
        <v>0</v>
      </c>
      <c r="T40" s="12">
        <f t="shared" si="6"/>
        <v>0.75964391691394662</v>
      </c>
      <c r="U40" s="12">
        <f t="shared" si="7"/>
        <v>0</v>
      </c>
    </row>
    <row r="41" spans="1:21" x14ac:dyDescent="0.35">
      <c r="A41" s="4">
        <v>39</v>
      </c>
      <c r="B41" s="23">
        <f t="shared" si="4"/>
        <v>0.22222222222222221</v>
      </c>
      <c r="R41" s="12">
        <v>2050000</v>
      </c>
      <c r="S41" s="12">
        <f t="shared" si="5"/>
        <v>0</v>
      </c>
      <c r="T41" s="12">
        <f t="shared" si="6"/>
        <v>0.78352611850648912</v>
      </c>
      <c r="U41" s="12">
        <f t="shared" si="7"/>
        <v>0</v>
      </c>
    </row>
    <row r="42" spans="1:21" x14ac:dyDescent="0.35">
      <c r="A42" s="4">
        <v>40</v>
      </c>
      <c r="B42" s="23">
        <f t="shared" si="4"/>
        <v>0.24759945130315503</v>
      </c>
      <c r="R42" s="12">
        <v>2100000</v>
      </c>
      <c r="S42" s="12">
        <f t="shared" si="5"/>
        <v>0</v>
      </c>
      <c r="T42" s="12">
        <f t="shared" si="6"/>
        <v>0.80638658172728006</v>
      </c>
      <c r="U42" s="12">
        <f t="shared" si="7"/>
        <v>0</v>
      </c>
    </row>
    <row r="43" spans="1:21" x14ac:dyDescent="0.35">
      <c r="A43" s="4">
        <v>41</v>
      </c>
      <c r="B43" s="23">
        <f t="shared" si="4"/>
        <v>0.2743484224965706</v>
      </c>
      <c r="R43" s="12">
        <v>2150000</v>
      </c>
      <c r="S43" s="12">
        <f t="shared" si="5"/>
        <v>0</v>
      </c>
      <c r="T43" s="12">
        <f t="shared" si="6"/>
        <v>0.82809278909091255</v>
      </c>
      <c r="U43" s="12">
        <f t="shared" si="7"/>
        <v>0</v>
      </c>
    </row>
    <row r="44" spans="1:21" x14ac:dyDescent="0.35">
      <c r="A44" s="4">
        <v>42</v>
      </c>
      <c r="B44" s="23">
        <f t="shared" si="4"/>
        <v>0.30246913580246915</v>
      </c>
      <c r="R44" s="12">
        <v>2200000</v>
      </c>
      <c r="S44" s="12">
        <f t="shared" si="5"/>
        <v>0</v>
      </c>
      <c r="T44" s="12">
        <f t="shared" si="6"/>
        <v>0.84853177486330678</v>
      </c>
      <c r="U44" s="12">
        <f t="shared" si="7"/>
        <v>0</v>
      </c>
    </row>
    <row r="45" spans="1:21" x14ac:dyDescent="0.35">
      <c r="A45" s="4">
        <v>43</v>
      </c>
      <c r="B45" s="23">
        <f t="shared" si="4"/>
        <v>0.33196159122085045</v>
      </c>
      <c r="R45" s="12">
        <v>2250000</v>
      </c>
      <c r="S45" s="12">
        <f t="shared" si="5"/>
        <v>0</v>
      </c>
      <c r="T45" s="12">
        <f t="shared" si="6"/>
        <v>0.86761279389959756</v>
      </c>
      <c r="U45" s="12">
        <f t="shared" si="7"/>
        <v>0</v>
      </c>
    </row>
    <row r="46" spans="1:21" x14ac:dyDescent="0.35">
      <c r="A46" s="4">
        <v>44</v>
      </c>
      <c r="B46" s="23">
        <f t="shared" si="4"/>
        <v>0.36282578875171467</v>
      </c>
      <c r="R46" s="12">
        <v>2300000</v>
      </c>
      <c r="S46" s="12">
        <f t="shared" si="5"/>
        <v>0</v>
      </c>
      <c r="T46" s="12">
        <f t="shared" si="6"/>
        <v>0.88526912181303119</v>
      </c>
      <c r="U46" s="12">
        <f t="shared" si="7"/>
        <v>0</v>
      </c>
    </row>
    <row r="47" spans="1:21" x14ac:dyDescent="0.35">
      <c r="A47" s="4">
        <v>45</v>
      </c>
      <c r="B47" s="23">
        <f t="shared" si="4"/>
        <v>0.38936076605077802</v>
      </c>
      <c r="R47" s="12">
        <v>2350000</v>
      </c>
      <c r="S47" s="12">
        <f t="shared" si="5"/>
        <v>0</v>
      </c>
      <c r="T47" s="12">
        <f t="shared" si="6"/>
        <v>0.90145891970712444</v>
      </c>
      <c r="U47" s="12">
        <f t="shared" si="7"/>
        <v>0</v>
      </c>
    </row>
    <row r="48" spans="1:21" x14ac:dyDescent="0.35">
      <c r="A48" s="4">
        <v>46</v>
      </c>
      <c r="B48" s="23">
        <f t="shared" si="4"/>
        <v>0.41095956594133487</v>
      </c>
      <c r="R48" s="12">
        <v>2400000</v>
      </c>
      <c r="S48" s="12">
        <f t="shared" si="5"/>
        <v>0</v>
      </c>
      <c r="T48" s="12">
        <f t="shared" si="6"/>
        <v>0.91616516167452078</v>
      </c>
      <c r="U48" s="12">
        <f t="shared" si="7"/>
        <v>0</v>
      </c>
    </row>
    <row r="49" spans="1:21" x14ac:dyDescent="0.35">
      <c r="A49" s="4">
        <v>47</v>
      </c>
      <c r="B49" s="23">
        <f t="shared" si="4"/>
        <v>0.43290709503454572</v>
      </c>
      <c r="R49" s="12">
        <v>2450000</v>
      </c>
      <c r="S49" s="12">
        <f t="shared" si="5"/>
        <v>0</v>
      </c>
      <c r="T49" s="12">
        <f t="shared" si="6"/>
        <v>0.92939468451588514</v>
      </c>
      <c r="U49" s="12">
        <f t="shared" si="7"/>
        <v>0</v>
      </c>
    </row>
    <row r="50" spans="1:21" x14ac:dyDescent="0.35">
      <c r="A50" s="4">
        <v>48</v>
      </c>
      <c r="B50" s="23">
        <f t="shared" si="4"/>
        <v>0.45512110762641994</v>
      </c>
      <c r="R50" s="12">
        <v>2500000</v>
      </c>
      <c r="S50" s="12">
        <f t="shared" si="5"/>
        <v>0</v>
      </c>
      <c r="T50" s="12">
        <f t="shared" si="6"/>
        <v>0.94117647058823528</v>
      </c>
      <c r="U50" s="12">
        <f t="shared" si="7"/>
        <v>0</v>
      </c>
    </row>
    <row r="51" spans="1:21" x14ac:dyDescent="0.35">
      <c r="A51" s="4">
        <v>49</v>
      </c>
      <c r="B51" s="23">
        <f t="shared" si="4"/>
        <v>0.47751517520819992</v>
      </c>
      <c r="R51" s="12">
        <v>2550000</v>
      </c>
      <c r="S51" s="12">
        <f t="shared" si="5"/>
        <v>0</v>
      </c>
      <c r="T51" s="12">
        <f t="shared" si="6"/>
        <v>0.95155931206722166</v>
      </c>
      <c r="U51" s="12">
        <f t="shared" si="7"/>
        <v>0</v>
      </c>
    </row>
    <row r="52" spans="1:21" x14ac:dyDescent="0.35">
      <c r="A52" s="4">
        <v>50</v>
      </c>
      <c r="B52" s="23">
        <f t="shared" si="4"/>
        <v>0.5</v>
      </c>
      <c r="R52" s="12">
        <v>2600000</v>
      </c>
      <c r="S52" s="12">
        <f t="shared" si="5"/>
        <v>0</v>
      </c>
      <c r="T52" s="12">
        <f t="shared" si="6"/>
        <v>0.96060902612256183</v>
      </c>
      <c r="U52" s="12">
        <f t="shared" si="7"/>
        <v>0</v>
      </c>
    </row>
    <row r="53" spans="1:21" x14ac:dyDescent="0.35">
      <c r="A53" s="4">
        <v>51</v>
      </c>
      <c r="B53" s="23">
        <f t="shared" si="4"/>
        <v>0.52248482479180014</v>
      </c>
      <c r="R53" s="12">
        <v>2650000</v>
      </c>
      <c r="S53" s="12">
        <f t="shared" si="5"/>
        <v>0</v>
      </c>
      <c r="T53" s="12">
        <f t="shared" si="6"/>
        <v>0.96840539568250072</v>
      </c>
      <c r="U53" s="12">
        <f t="shared" si="7"/>
        <v>0</v>
      </c>
    </row>
    <row r="54" spans="1:21" x14ac:dyDescent="0.35">
      <c r="A54" s="4">
        <v>52</v>
      </c>
      <c r="B54" s="23">
        <f t="shared" si="4"/>
        <v>0.54487889237358011</v>
      </c>
      <c r="R54" s="12">
        <v>2700000</v>
      </c>
      <c r="S54" s="12">
        <f t="shared" si="5"/>
        <v>0</v>
      </c>
      <c r="T54" s="12">
        <f t="shared" si="6"/>
        <v>0.97503900156006229</v>
      </c>
      <c r="U54" s="12">
        <f t="shared" si="7"/>
        <v>0</v>
      </c>
    </row>
    <row r="55" spans="1:21" x14ac:dyDescent="0.35">
      <c r="A55" s="4">
        <v>53</v>
      </c>
      <c r="B55" s="23">
        <f t="shared" si="4"/>
        <v>0.56709290496545428</v>
      </c>
      <c r="R55" s="12">
        <v>2750000</v>
      </c>
      <c r="S55" s="12">
        <f t="shared" si="5"/>
        <v>0</v>
      </c>
      <c r="T55" s="12">
        <f t="shared" si="6"/>
        <v>0.9806080919320086</v>
      </c>
      <c r="U55" s="12">
        <f t="shared" si="7"/>
        <v>0</v>
      </c>
    </row>
    <row r="56" spans="1:21" x14ac:dyDescent="0.35">
      <c r="A56" s="4">
        <v>54</v>
      </c>
      <c r="B56" s="23">
        <f t="shared" si="4"/>
        <v>0.58904043405866513</v>
      </c>
      <c r="R56" s="12">
        <v>2800000</v>
      </c>
      <c r="S56" s="12">
        <f t="shared" si="5"/>
        <v>0</v>
      </c>
      <c r="T56" s="12">
        <f t="shared" si="6"/>
        <v>0.98521560827827426</v>
      </c>
      <c r="U56" s="12">
        <f t="shared" si="7"/>
        <v>0</v>
      </c>
    </row>
    <row r="57" spans="1:21" x14ac:dyDescent="0.35">
      <c r="A57" s="4">
        <v>55</v>
      </c>
      <c r="B57" s="23">
        <f t="shared" si="4"/>
        <v>0.61063923394922204</v>
      </c>
      <c r="R57" s="12">
        <v>2850000</v>
      </c>
      <c r="S57" s="12">
        <f t="shared" si="5"/>
        <v>0</v>
      </c>
      <c r="T57" s="12">
        <f t="shared" si="6"/>
        <v>0.98896645665294336</v>
      </c>
      <c r="U57" s="12">
        <f t="shared" si="7"/>
        <v>0</v>
      </c>
    </row>
    <row r="58" spans="1:21" x14ac:dyDescent="0.35">
      <c r="A58" s="4">
        <v>56</v>
      </c>
      <c r="B58" s="23">
        <f t="shared" si="4"/>
        <v>0.63181241773610164</v>
      </c>
      <c r="R58" s="12">
        <v>2900000</v>
      </c>
      <c r="S58" s="12">
        <f t="shared" si="5"/>
        <v>0</v>
      </c>
      <c r="T58" s="12">
        <f t="shared" si="6"/>
        <v>0.99196508282908447</v>
      </c>
      <c r="U58" s="12">
        <f t="shared" si="7"/>
        <v>0</v>
      </c>
    </row>
    <row r="59" spans="1:21" x14ac:dyDescent="0.35">
      <c r="A59" s="4">
        <v>57</v>
      </c>
      <c r="B59" s="23">
        <f t="shared" si="4"/>
        <v>0.6524894621927444</v>
      </c>
      <c r="R59" s="12">
        <v>2950000</v>
      </c>
      <c r="S59" s="12">
        <f t="shared" si="5"/>
        <v>0</v>
      </c>
      <c r="T59" s="12">
        <f t="shared" si="6"/>
        <v>0.99431338194334673</v>
      </c>
      <c r="U59" s="12">
        <f t="shared" si="7"/>
        <v>0</v>
      </c>
    </row>
    <row r="60" spans="1:21" x14ac:dyDescent="0.35">
      <c r="A60" s="4">
        <v>58</v>
      </c>
      <c r="B60" s="23">
        <f t="shared" si="4"/>
        <v>0.67260701706776038</v>
      </c>
      <c r="R60" s="12">
        <v>3000000</v>
      </c>
      <c r="S60" s="12">
        <f t="shared" si="5"/>
        <v>0</v>
      </c>
      <c r="T60" s="12">
        <f t="shared" si="6"/>
        <v>0.99610894941634243</v>
      </c>
      <c r="U60" s="12">
        <f t="shared" si="7"/>
        <v>0</v>
      </c>
    </row>
    <row r="61" spans="1:21" x14ac:dyDescent="0.35">
      <c r="A61" s="4">
        <v>59</v>
      </c>
      <c r="B61" s="23">
        <f t="shared" si="4"/>
        <v>0.69210950430178819</v>
      </c>
      <c r="R61" s="12">
        <v>3050000</v>
      </c>
      <c r="S61" s="12">
        <f t="shared" si="5"/>
        <v>0</v>
      </c>
      <c r="T61" s="12">
        <f t="shared" si="6"/>
        <v>0.99744366099227733</v>
      </c>
      <c r="U61" s="12">
        <f t="shared" si="7"/>
        <v>0</v>
      </c>
    </row>
    <row r="62" spans="1:21" x14ac:dyDescent="0.35">
      <c r="A62" s="4">
        <v>60</v>
      </c>
      <c r="B62" s="23">
        <f t="shared" si="4"/>
        <v>0.71094950262500389</v>
      </c>
      <c r="R62" s="12">
        <v>3100000</v>
      </c>
      <c r="S62" s="12">
        <f t="shared" si="5"/>
        <v>0</v>
      </c>
      <c r="T62" s="12">
        <f t="shared" si="6"/>
        <v>0.99840255591054305</v>
      </c>
      <c r="U62" s="12">
        <f t="shared" si="7"/>
        <v>0</v>
      </c>
    </row>
    <row r="63" spans="1:21" x14ac:dyDescent="0.35">
      <c r="A63" s="4">
        <v>61</v>
      </c>
      <c r="B63" s="23">
        <f t="shared" si="4"/>
        <v>0.72908792234930653</v>
      </c>
      <c r="R63" s="12">
        <v>3150000</v>
      </c>
      <c r="S63" s="12">
        <f t="shared" si="5"/>
        <v>0</v>
      </c>
      <c r="T63" s="12">
        <f t="shared" si="6"/>
        <v>0.9990629881895926</v>
      </c>
      <c r="U63" s="12">
        <f t="shared" si="7"/>
        <v>0</v>
      </c>
    </row>
    <row r="64" spans="1:21" x14ac:dyDescent="0.35">
      <c r="A64" s="4">
        <v>62</v>
      </c>
      <c r="B64" s="23">
        <f t="shared" si="4"/>
        <v>0.74649398333766215</v>
      </c>
      <c r="R64" s="12">
        <v>3200000</v>
      </c>
      <c r="S64" s="12">
        <f t="shared" si="5"/>
        <v>0</v>
      </c>
      <c r="T64" s="12">
        <f t="shared" si="6"/>
        <v>0.99949400615938189</v>
      </c>
      <c r="U64" s="12">
        <f t="shared" si="7"/>
        <v>0</v>
      </c>
    </row>
    <row r="65" spans="1:21" x14ac:dyDescent="0.35">
      <c r="A65" s="4">
        <v>63</v>
      </c>
      <c r="B65" s="23">
        <f t="shared" si="4"/>
        <v>0.76314501572685545</v>
      </c>
      <c r="R65" s="12">
        <v>3250000</v>
      </c>
      <c r="S65" s="12">
        <f t="shared" si="5"/>
        <v>0</v>
      </c>
      <c r="T65" s="12">
        <f t="shared" si="6"/>
        <v>0.99975591896509641</v>
      </c>
      <c r="U65" s="12">
        <f t="shared" si="7"/>
        <v>0</v>
      </c>
    </row>
    <row r="66" spans="1:21" x14ac:dyDescent="0.35">
      <c r="A66" s="4">
        <v>64</v>
      </c>
      <c r="B66" s="23">
        <f t="shared" si="4"/>
        <v>0.77902610777981218</v>
      </c>
      <c r="R66" s="12">
        <v>3300000</v>
      </c>
      <c r="S66" s="12">
        <f t="shared" si="5"/>
        <v>0</v>
      </c>
      <c r="T66" s="12">
        <f t="shared" si="6"/>
        <v>0.99990000999900008</v>
      </c>
      <c r="U66" s="12">
        <f t="shared" si="7"/>
        <v>0</v>
      </c>
    </row>
    <row r="67" spans="1:21" x14ac:dyDescent="0.35">
      <c r="A67" s="4">
        <v>65</v>
      </c>
      <c r="B67" s="23">
        <f t="shared" si="4"/>
        <v>0.79412962819905253</v>
      </c>
      <c r="R67" s="12">
        <v>3350000</v>
      </c>
      <c r="S67" s="12">
        <f t="shared" si="5"/>
        <v>0</v>
      </c>
      <c r="T67" s="12">
        <f t="shared" si="6"/>
        <v>0.99996836037609738</v>
      </c>
      <c r="U67" s="12">
        <f t="shared" si="7"/>
        <v>0</v>
      </c>
    </row>
    <row r="68" spans="1:21" x14ac:dyDescent="0.35">
      <c r="A68" s="4">
        <v>66</v>
      </c>
      <c r="B68" s="23">
        <f t="shared" si="4"/>
        <v>0.80845465143853257</v>
      </c>
      <c r="R68" s="12">
        <v>3400000</v>
      </c>
      <c r="S68" s="12">
        <f t="shared" si="5"/>
        <v>0</v>
      </c>
      <c r="T68" s="12">
        <f t="shared" si="6"/>
        <v>0.99999375003906232</v>
      </c>
      <c r="U68" s="12">
        <f t="shared" si="7"/>
        <v>0</v>
      </c>
    </row>
    <row r="69" spans="1:21" x14ac:dyDescent="0.35">
      <c r="A69" s="4">
        <v>67</v>
      </c>
      <c r="B69" s="23">
        <f t="shared" si="4"/>
        <v>0.82200631421375348</v>
      </c>
      <c r="R69" s="12">
        <v>3450000</v>
      </c>
      <c r="S69" s="12">
        <f t="shared" si="5"/>
        <v>0</v>
      </c>
      <c r="T69" s="12">
        <f t="shared" si="6"/>
        <v>0.99999960937515264</v>
      </c>
      <c r="U69" s="12">
        <f t="shared" si="7"/>
        <v>0</v>
      </c>
    </row>
    <row r="70" spans="1:21" x14ac:dyDescent="0.35">
      <c r="A70" s="4">
        <v>68</v>
      </c>
      <c r="B70" s="23">
        <f t="shared" si="4"/>
        <v>0.83479512980938542</v>
      </c>
      <c r="R70" s="12">
        <v>3500000</v>
      </c>
      <c r="S70" s="12">
        <f t="shared" si="5"/>
        <v>0</v>
      </c>
      <c r="T70" s="12">
        <f t="shared" si="6"/>
        <v>1</v>
      </c>
      <c r="U70" s="12">
        <f t="shared" si="7"/>
        <v>0</v>
      </c>
    </row>
    <row r="71" spans="1:21" x14ac:dyDescent="0.35">
      <c r="A71" s="4">
        <v>69</v>
      </c>
      <c r="B71" s="23">
        <f t="shared" si="4"/>
        <v>0.84683628423491386</v>
      </c>
      <c r="R71" s="12">
        <v>3550000</v>
      </c>
      <c r="S71" s="12">
        <f t="shared" si="5"/>
        <v>0</v>
      </c>
      <c r="T71" s="12">
        <f t="shared" si="6"/>
        <v>0.99999960937515264</v>
      </c>
      <c r="U71" s="12">
        <f t="shared" si="7"/>
        <v>0</v>
      </c>
    </row>
    <row r="72" spans="1:21" x14ac:dyDescent="0.35">
      <c r="A72" s="4">
        <v>70</v>
      </c>
      <c r="B72" s="23">
        <f t="shared" si="4"/>
        <v>0.85814893509951229</v>
      </c>
      <c r="R72" s="12">
        <v>3600000</v>
      </c>
      <c r="S72" s="12">
        <f t="shared" si="5"/>
        <v>0</v>
      </c>
      <c r="T72" s="12">
        <f t="shared" si="6"/>
        <v>0.99999375003906232</v>
      </c>
      <c r="U72" s="12">
        <f t="shared" si="7"/>
        <v>0</v>
      </c>
    </row>
    <row r="73" spans="1:21" x14ac:dyDescent="0.35">
      <c r="A73" s="4">
        <v>71</v>
      </c>
      <c r="B73" s="23">
        <f t="shared" si="4"/>
        <v>0.86875553056147659</v>
      </c>
      <c r="R73" s="12">
        <v>3650000</v>
      </c>
      <c r="S73" s="12">
        <f t="shared" si="5"/>
        <v>0</v>
      </c>
      <c r="T73" s="12">
        <f t="shared" si="6"/>
        <v>0.99996836037609738</v>
      </c>
      <c r="U73" s="12">
        <f t="shared" si="7"/>
        <v>0</v>
      </c>
    </row>
    <row r="74" spans="1:21" x14ac:dyDescent="0.35">
      <c r="A74" s="4">
        <v>72</v>
      </c>
      <c r="B74" s="23">
        <f t="shared" si="4"/>
        <v>0.87868116210826308</v>
      </c>
      <c r="R74" s="12">
        <v>3700000</v>
      </c>
      <c r="S74" s="12">
        <f t="shared" si="5"/>
        <v>0</v>
      </c>
      <c r="T74" s="12">
        <f t="shared" si="6"/>
        <v>0.99990000999900008</v>
      </c>
      <c r="U74" s="12">
        <f t="shared" si="7"/>
        <v>0</v>
      </c>
    </row>
    <row r="75" spans="1:21" x14ac:dyDescent="0.35">
      <c r="A75" s="4">
        <v>73</v>
      </c>
      <c r="B75" s="23">
        <f t="shared" si="4"/>
        <v>0.88795296144300973</v>
      </c>
      <c r="R75" s="12">
        <v>3750000</v>
      </c>
      <c r="S75" s="12">
        <f t="shared" si="5"/>
        <v>0</v>
      </c>
      <c r="T75" s="12">
        <f t="shared" si="6"/>
        <v>0.99975591896509641</v>
      </c>
      <c r="U75" s="12">
        <f t="shared" si="7"/>
        <v>0</v>
      </c>
    </row>
    <row r="76" spans="1:21" x14ac:dyDescent="0.35">
      <c r="A76" s="4">
        <v>74</v>
      </c>
      <c r="B76" s="23">
        <f t="shared" si="4"/>
        <v>0.89659954854175039</v>
      </c>
      <c r="R76" s="12">
        <v>3800000</v>
      </c>
      <c r="S76" s="12">
        <f t="shared" si="5"/>
        <v>0</v>
      </c>
      <c r="T76" s="12">
        <f t="shared" si="6"/>
        <v>0.99949400615938189</v>
      </c>
      <c r="U76" s="12">
        <f t="shared" si="7"/>
        <v>0</v>
      </c>
    </row>
    <row r="77" spans="1:21" x14ac:dyDescent="0.35">
      <c r="A77" s="4">
        <v>75</v>
      </c>
      <c r="B77" s="23">
        <f t="shared" si="4"/>
        <v>0.91439097041903172</v>
      </c>
      <c r="R77" s="12">
        <v>3850000</v>
      </c>
      <c r="S77" s="12">
        <f t="shared" si="5"/>
        <v>0</v>
      </c>
      <c r="T77" s="12">
        <f t="shared" si="6"/>
        <v>0.9990629881895926</v>
      </c>
      <c r="U77" s="12">
        <f t="shared" si="7"/>
        <v>0</v>
      </c>
    </row>
    <row r="78" spans="1:21" x14ac:dyDescent="0.35">
      <c r="A78" s="4">
        <v>76</v>
      </c>
      <c r="B78" s="23">
        <f t="shared" si="4"/>
        <v>0.92870466501925164</v>
      </c>
      <c r="R78" s="12">
        <v>3900000</v>
      </c>
      <c r="S78" s="12">
        <f t="shared" si="5"/>
        <v>0</v>
      </c>
      <c r="T78" s="12">
        <f t="shared" si="6"/>
        <v>0.99840255591054305</v>
      </c>
      <c r="U78" s="12">
        <f t="shared" si="7"/>
        <v>0</v>
      </c>
    </row>
    <row r="79" spans="1:21" x14ac:dyDescent="0.35">
      <c r="A79" s="4">
        <v>77</v>
      </c>
      <c r="B79" s="23">
        <f t="shared" si="4"/>
        <v>0.94184812586197986</v>
      </c>
      <c r="R79" s="12">
        <v>3950000</v>
      </c>
      <c r="S79" s="12">
        <f t="shared" si="5"/>
        <v>0</v>
      </c>
      <c r="T79" s="12">
        <f t="shared" si="6"/>
        <v>0.99744366099227733</v>
      </c>
      <c r="U79" s="12">
        <f t="shared" si="7"/>
        <v>0</v>
      </c>
    </row>
    <row r="80" spans="1:21" x14ac:dyDescent="0.35">
      <c r="A80" s="4">
        <v>78</v>
      </c>
      <c r="B80" s="23">
        <f t="shared" si="4"/>
        <v>0.95376565906019894</v>
      </c>
      <c r="R80" s="12">
        <v>4000000</v>
      </c>
      <c r="S80" s="12">
        <f t="shared" si="5"/>
        <v>0</v>
      </c>
      <c r="T80" s="12">
        <f t="shared" si="6"/>
        <v>0.99610894941634243</v>
      </c>
      <c r="U80" s="12">
        <f t="shared" si="7"/>
        <v>0</v>
      </c>
    </row>
    <row r="81" spans="1:21" x14ac:dyDescent="0.35">
      <c r="A81" s="4">
        <v>79</v>
      </c>
      <c r="B81" s="23">
        <f t="shared" si="4"/>
        <v>0.96440629670853739</v>
      </c>
      <c r="R81" s="12">
        <v>4050000</v>
      </c>
      <c r="S81" s="12">
        <f t="shared" si="5"/>
        <v>0</v>
      </c>
      <c r="T81" s="12">
        <f t="shared" si="6"/>
        <v>0.99431338194334673</v>
      </c>
      <c r="U81" s="12">
        <f t="shared" si="7"/>
        <v>0</v>
      </c>
    </row>
    <row r="82" spans="1:21" x14ac:dyDescent="0.35">
      <c r="A82" s="4">
        <v>80</v>
      </c>
      <c r="B82" s="23">
        <f t="shared" si="4"/>
        <v>0.97372415980499716</v>
      </c>
      <c r="R82" s="12">
        <v>4100000</v>
      </c>
      <c r="S82" s="12">
        <f t="shared" si="5"/>
        <v>0</v>
      </c>
      <c r="T82" s="12">
        <f t="shared" si="6"/>
        <v>0.99196508282908447</v>
      </c>
      <c r="U82" s="12">
        <f t="shared" si="7"/>
        <v>0</v>
      </c>
    </row>
    <row r="83" spans="1:21" x14ac:dyDescent="0.35">
      <c r="A83" s="4">
        <v>81</v>
      </c>
      <c r="B83" s="23">
        <f t="shared" si="4"/>
        <v>0.98167878767845829</v>
      </c>
      <c r="R83" s="12">
        <v>4150000</v>
      </c>
      <c r="S83" s="12">
        <f t="shared" si="5"/>
        <v>0</v>
      </c>
      <c r="T83" s="12">
        <f t="shared" si="6"/>
        <v>0.98896645665294336</v>
      </c>
      <c r="U83" s="12">
        <f t="shared" si="7"/>
        <v>0</v>
      </c>
    </row>
    <row r="84" spans="1:21" x14ac:dyDescent="0.35">
      <c r="A84" s="4">
        <v>82</v>
      </c>
      <c r="B84" s="23">
        <f t="shared" si="4"/>
        <v>0.9882354306130865</v>
      </c>
      <c r="R84" s="12">
        <v>4200000</v>
      </c>
      <c r="S84" s="12">
        <f t="shared" si="5"/>
        <v>0</v>
      </c>
      <c r="T84" s="12">
        <f t="shared" si="6"/>
        <v>0.98521560827827426</v>
      </c>
      <c r="U84" s="12">
        <f t="shared" si="7"/>
        <v>0</v>
      </c>
    </row>
    <row r="85" spans="1:21" x14ac:dyDescent="0.35">
      <c r="A85" s="4">
        <v>83</v>
      </c>
      <c r="B85" s="23">
        <f t="shared" si="4"/>
        <v>0.99336530270872747</v>
      </c>
      <c r="R85" s="12">
        <v>4250000</v>
      </c>
      <c r="S85" s="12">
        <f t="shared" si="5"/>
        <v>0</v>
      </c>
      <c r="T85" s="12">
        <f t="shared" si="6"/>
        <v>0.9806080919320086</v>
      </c>
      <c r="U85" s="12">
        <f t="shared" si="7"/>
        <v>0</v>
      </c>
    </row>
    <row r="86" spans="1:21" x14ac:dyDescent="0.35">
      <c r="A86" s="4">
        <v>84</v>
      </c>
      <c r="B86" s="23">
        <f t="shared" si="4"/>
        <v>0.99704579240282076</v>
      </c>
      <c r="R86" s="12">
        <v>4300000</v>
      </c>
      <c r="S86" s="12">
        <f t="shared" si="5"/>
        <v>0</v>
      </c>
      <c r="T86" s="12">
        <f t="shared" si="6"/>
        <v>0.97503900156006229</v>
      </c>
      <c r="U86" s="12">
        <f t="shared" si="7"/>
        <v>0</v>
      </c>
    </row>
    <row r="87" spans="1:21" x14ac:dyDescent="0.35">
      <c r="A87" s="4">
        <v>85</v>
      </c>
      <c r="B87" s="23">
        <f t="shared" si="4"/>
        <v>0.99926062849949926</v>
      </c>
      <c r="R87" s="12">
        <v>4350000</v>
      </c>
      <c r="S87" s="12">
        <f t="shared" si="5"/>
        <v>0</v>
      </c>
      <c r="T87" s="12">
        <f t="shared" si="6"/>
        <v>0.96840539568250072</v>
      </c>
      <c r="U87" s="12">
        <f t="shared" si="7"/>
        <v>0</v>
      </c>
    </row>
    <row r="88" spans="1:21" x14ac:dyDescent="0.35">
      <c r="A88" s="4">
        <v>86</v>
      </c>
      <c r="B88" s="23">
        <f t="shared" si="4"/>
        <v>1</v>
      </c>
      <c r="R88" s="12">
        <v>4400000</v>
      </c>
      <c r="S88" s="12">
        <f t="shared" si="5"/>
        <v>0</v>
      </c>
      <c r="T88" s="12">
        <f t="shared" si="6"/>
        <v>0.96060902612256183</v>
      </c>
      <c r="U88" s="12">
        <f t="shared" si="7"/>
        <v>0</v>
      </c>
    </row>
    <row r="89" spans="1:21" x14ac:dyDescent="0.35">
      <c r="A89" s="4">
        <v>87</v>
      </c>
      <c r="B89" s="23">
        <f t="shared" si="4"/>
        <v>0.99926062849949926</v>
      </c>
      <c r="R89" s="12">
        <v>4450000</v>
      </c>
      <c r="S89" s="12">
        <f t="shared" si="5"/>
        <v>0</v>
      </c>
      <c r="T89" s="12">
        <f t="shared" si="6"/>
        <v>0.95155931206722166</v>
      </c>
      <c r="U89" s="12">
        <f t="shared" si="7"/>
        <v>0</v>
      </c>
    </row>
    <row r="90" spans="1:21" x14ac:dyDescent="0.35">
      <c r="A90" s="4">
        <v>88</v>
      </c>
      <c r="B90" s="23">
        <f t="shared" si="4"/>
        <v>0.99704579240282076</v>
      </c>
      <c r="R90" s="12">
        <v>4500000</v>
      </c>
      <c r="S90" s="12">
        <f t="shared" si="5"/>
        <v>0</v>
      </c>
      <c r="T90" s="12">
        <f t="shared" si="6"/>
        <v>0.94117647058823528</v>
      </c>
      <c r="U90" s="12">
        <f t="shared" si="7"/>
        <v>0</v>
      </c>
    </row>
    <row r="91" spans="1:21" x14ac:dyDescent="0.35">
      <c r="A91" s="4">
        <v>89</v>
      </c>
      <c r="B91" s="23">
        <f t="shared" si="4"/>
        <v>0.99336530270872747</v>
      </c>
      <c r="R91" s="12">
        <v>4550000</v>
      </c>
      <c r="S91" s="12">
        <f t="shared" si="5"/>
        <v>0</v>
      </c>
      <c r="T91" s="12">
        <f t="shared" si="6"/>
        <v>0.92939468451588514</v>
      </c>
      <c r="U91" s="12">
        <f t="shared" si="7"/>
        <v>0</v>
      </c>
    </row>
    <row r="92" spans="1:21" x14ac:dyDescent="0.35">
      <c r="A92" s="4">
        <v>90</v>
      </c>
      <c r="B92" s="23">
        <f t="shared" si="4"/>
        <v>0.9882354306130865</v>
      </c>
      <c r="R92" s="12">
        <v>4600000</v>
      </c>
      <c r="S92" s="12">
        <f t="shared" si="5"/>
        <v>0</v>
      </c>
      <c r="T92" s="12">
        <f t="shared" si="6"/>
        <v>0.91616516167452078</v>
      </c>
      <c r="U92" s="12">
        <f t="shared" si="7"/>
        <v>0</v>
      </c>
    </row>
    <row r="93" spans="1:21" x14ac:dyDescent="0.35">
      <c r="A93" s="4">
        <v>91</v>
      </c>
      <c r="B93" s="23">
        <f t="shared" si="4"/>
        <v>1</v>
      </c>
      <c r="R93" s="12">
        <v>4650000</v>
      </c>
      <c r="S93" s="12">
        <f t="shared" si="5"/>
        <v>0</v>
      </c>
      <c r="T93" s="12">
        <f t="shared" si="6"/>
        <v>0.90145891970712444</v>
      </c>
      <c r="U93" s="12">
        <f t="shared" si="7"/>
        <v>0</v>
      </c>
    </row>
    <row r="94" spans="1:21" x14ac:dyDescent="0.35">
      <c r="A94" s="4">
        <v>92</v>
      </c>
      <c r="B94" s="23">
        <f t="shared" si="4"/>
        <v>1</v>
      </c>
      <c r="R94" s="12">
        <v>4700000</v>
      </c>
      <c r="S94" s="12">
        <f t="shared" si="5"/>
        <v>0</v>
      </c>
      <c r="T94" s="12">
        <f t="shared" si="6"/>
        <v>0.88526912181303119</v>
      </c>
      <c r="U94" s="12">
        <f t="shared" si="7"/>
        <v>0</v>
      </c>
    </row>
    <row r="95" spans="1:21" x14ac:dyDescent="0.35">
      <c r="A95" s="4">
        <v>93</v>
      </c>
      <c r="B95" s="23">
        <f t="shared" si="4"/>
        <v>1</v>
      </c>
      <c r="R95" s="12">
        <v>4750000</v>
      </c>
      <c r="S95" s="12">
        <f t="shared" si="5"/>
        <v>0</v>
      </c>
      <c r="T95" s="12">
        <f t="shared" si="6"/>
        <v>0.86761279389959756</v>
      </c>
      <c r="U95" s="12">
        <f t="shared" si="7"/>
        <v>0</v>
      </c>
    </row>
    <row r="96" spans="1:21" x14ac:dyDescent="0.35">
      <c r="A96" s="4">
        <v>94</v>
      </c>
      <c r="B96" s="23">
        <f t="shared" si="4"/>
        <v>1</v>
      </c>
      <c r="R96" s="12">
        <v>4800000</v>
      </c>
      <c r="S96" s="12">
        <f t="shared" si="5"/>
        <v>0</v>
      </c>
      <c r="T96" s="12">
        <f t="shared" si="6"/>
        <v>0.84853177486330678</v>
      </c>
      <c r="U96" s="12">
        <f t="shared" si="7"/>
        <v>0</v>
      </c>
    </row>
    <row r="97" spans="1:21" x14ac:dyDescent="0.35">
      <c r="A97" s="4">
        <v>95</v>
      </c>
      <c r="B97" s="23">
        <f t="shared" si="4"/>
        <v>1</v>
      </c>
      <c r="R97" s="12">
        <v>4850000</v>
      </c>
      <c r="S97" s="12">
        <f t="shared" si="5"/>
        <v>0</v>
      </c>
      <c r="T97" s="12">
        <f t="shared" si="6"/>
        <v>0.82809278909091255</v>
      </c>
      <c r="U97" s="12">
        <f t="shared" si="7"/>
        <v>0</v>
      </c>
    </row>
    <row r="98" spans="1:21" x14ac:dyDescent="0.35">
      <c r="A98" s="4">
        <v>96</v>
      </c>
      <c r="B98" s="23">
        <f t="shared" ref="B98:B102" si="8">IF(A98&lt;=18,0,IF(AND(A98&gt;18,A98&lt;=44),2*(((A99-$E$20)/($E$21-$E$20))^2),IF(AND(A98&gt;44,A98&lt;=74),(1/(1+EXP(-$E$25*(A98-$E$26)))),IF(AND(A98&gt;74,A98&lt;=90),EXP(-(((A98-$E$29)^2)/(2*$E$30^2))),1))))</f>
        <v>1</v>
      </c>
      <c r="R98" s="12">
        <v>4900000</v>
      </c>
      <c r="S98" s="12">
        <f t="shared" ref="S98:S129" si="9">IF(R98&lt;=$X$5,1,IF(AND(R98&gt;=$X$5,R98&lt;=$Z$5),1-2*(((R98-$X$5)/($Y$5-$X$5))^2),IF(AND(R98&gt;=$Z$5,R98&lt;=$Y$5),2*((($Y$5-R98)/($Y$5-$X$5))^2),0)))</f>
        <v>0</v>
      </c>
      <c r="T98" s="12">
        <f t="shared" ref="T98:T129" si="10">(1/(1+POWER((ABS((R98-$Z$10)/$X$10)),2*$Y$10)))</f>
        <v>0.80638658172728006</v>
      </c>
      <c r="U98" s="12">
        <f t="shared" ref="U98:U129" si="11">IF(R98&lt;=$X$15,0,IF(AND(R98&gt;=$X$15,R98&lt;=$Z$15),2*(((R98-$X$15)/($Y$15-$X$15))^2),IF(AND(R98&gt;=$Z$15,R98&lt;=$Y$15),1-2*((($Y$15-R98)/($Y$15-$X$15))^2),1)))</f>
        <v>0</v>
      </c>
    </row>
    <row r="99" spans="1:21" x14ac:dyDescent="0.35">
      <c r="A99" s="4">
        <v>97</v>
      </c>
      <c r="B99" s="23">
        <f t="shared" si="8"/>
        <v>1</v>
      </c>
      <c r="R99" s="12">
        <v>4950000</v>
      </c>
      <c r="S99" s="12">
        <f t="shared" si="9"/>
        <v>0</v>
      </c>
      <c r="T99" s="12">
        <f t="shared" si="10"/>
        <v>0.78352611850648912</v>
      </c>
      <c r="U99" s="12">
        <f t="shared" si="11"/>
        <v>0</v>
      </c>
    </row>
    <row r="100" spans="1:21" x14ac:dyDescent="0.35">
      <c r="A100" s="4">
        <v>98</v>
      </c>
      <c r="B100" s="23">
        <f t="shared" si="8"/>
        <v>1</v>
      </c>
      <c r="R100" s="12">
        <v>5000000</v>
      </c>
      <c r="S100" s="12">
        <f t="shared" si="9"/>
        <v>0</v>
      </c>
      <c r="T100" s="12">
        <f t="shared" si="10"/>
        <v>0.75964391691394662</v>
      </c>
      <c r="U100" s="12">
        <f t="shared" si="11"/>
        <v>0</v>
      </c>
    </row>
    <row r="101" spans="1:21" x14ac:dyDescent="0.35">
      <c r="A101" s="4">
        <v>99</v>
      </c>
      <c r="B101" s="23">
        <f t="shared" si="8"/>
        <v>1</v>
      </c>
      <c r="R101" s="12">
        <v>5050000</v>
      </c>
      <c r="S101" s="12">
        <f t="shared" si="9"/>
        <v>0</v>
      </c>
      <c r="T101" s="12">
        <f t="shared" si="10"/>
        <v>0.73488863710022123</v>
      </c>
      <c r="U101" s="12">
        <f t="shared" si="11"/>
        <v>3.1250000000000006E-4</v>
      </c>
    </row>
    <row r="102" spans="1:21" x14ac:dyDescent="0.35">
      <c r="A102" s="4">
        <v>100</v>
      </c>
      <c r="B102" s="23">
        <f t="shared" si="8"/>
        <v>1</v>
      </c>
      <c r="R102" s="12">
        <v>5100000</v>
      </c>
      <c r="S102" s="12">
        <f t="shared" si="9"/>
        <v>0</v>
      </c>
      <c r="T102" s="12">
        <f t="shared" si="10"/>
        <v>0.7094211123723041</v>
      </c>
      <c r="U102" s="12">
        <f t="shared" si="11"/>
        <v>1.2500000000000002E-3</v>
      </c>
    </row>
    <row r="103" spans="1:21" x14ac:dyDescent="0.35">
      <c r="R103" s="12">
        <v>5150000</v>
      </c>
      <c r="S103" s="12">
        <f t="shared" si="9"/>
        <v>0</v>
      </c>
      <c r="T103" s="12">
        <f t="shared" si="10"/>
        <v>0.68341003454157212</v>
      </c>
      <c r="U103" s="12">
        <f t="shared" si="11"/>
        <v>2.8124999999999999E-3</v>
      </c>
    </row>
    <row r="104" spans="1:21" x14ac:dyDescent="0.35">
      <c r="R104" s="12">
        <v>5200000</v>
      </c>
      <c r="S104" s="12">
        <f t="shared" si="9"/>
        <v>0</v>
      </c>
      <c r="T104" s="12">
        <f t="shared" si="10"/>
        <v>0.65702752534689002</v>
      </c>
      <c r="U104" s="12">
        <f t="shared" si="11"/>
        <v>5.000000000000001E-3</v>
      </c>
    </row>
    <row r="105" spans="1:21" x14ac:dyDescent="0.35">
      <c r="R105" s="12">
        <v>5250000</v>
      </c>
      <c r="S105" s="12">
        <f t="shared" si="9"/>
        <v>0</v>
      </c>
      <c r="T105" s="12">
        <f t="shared" si="10"/>
        <v>0.63044482068647067</v>
      </c>
      <c r="U105" s="12">
        <f t="shared" si="11"/>
        <v>7.8125E-3</v>
      </c>
    </row>
    <row r="106" spans="1:21" x14ac:dyDescent="0.35">
      <c r="R106" s="12">
        <v>5300000</v>
      </c>
      <c r="S106" s="12">
        <f t="shared" si="9"/>
        <v>0</v>
      </c>
      <c r="T106" s="12">
        <f t="shared" si="10"/>
        <v>0.60382827123965943</v>
      </c>
      <c r="U106" s="12">
        <f t="shared" si="11"/>
        <v>1.125E-2</v>
      </c>
    </row>
    <row r="107" spans="1:21" x14ac:dyDescent="0.35">
      <c r="R107" s="12">
        <v>5350000</v>
      </c>
      <c r="S107" s="12">
        <f t="shared" si="9"/>
        <v>0</v>
      </c>
      <c r="T107" s="12">
        <f t="shared" si="10"/>
        <v>0.57733582519894966</v>
      </c>
      <c r="U107" s="12">
        <f t="shared" si="11"/>
        <v>1.5312499999999998E-2</v>
      </c>
    </row>
    <row r="108" spans="1:21" x14ac:dyDescent="0.35">
      <c r="R108" s="12">
        <v>5400000</v>
      </c>
      <c r="S108" s="12">
        <f t="shared" si="9"/>
        <v>0</v>
      </c>
      <c r="T108" s="12">
        <f t="shared" si="10"/>
        <v>0.55111411162127444</v>
      </c>
      <c r="U108" s="12">
        <f t="shared" si="11"/>
        <v>2.0000000000000004E-2</v>
      </c>
    </row>
    <row r="109" spans="1:21" x14ac:dyDescent="0.35">
      <c r="R109" s="12">
        <v>5450000</v>
      </c>
      <c r="S109" s="12">
        <f t="shared" si="9"/>
        <v>0</v>
      </c>
      <c r="T109" s="12">
        <f t="shared" si="10"/>
        <v>0.52529619215663026</v>
      </c>
      <c r="U109" s="12">
        <f t="shared" si="11"/>
        <v>2.5312500000000002E-2</v>
      </c>
    </row>
    <row r="110" spans="1:21" x14ac:dyDescent="0.35">
      <c r="R110" s="12">
        <v>5500000</v>
      </c>
      <c r="S110" s="12">
        <f t="shared" si="9"/>
        <v>0</v>
      </c>
      <c r="T110" s="12">
        <f t="shared" si="10"/>
        <v>0.5</v>
      </c>
      <c r="U110" s="12">
        <f t="shared" si="11"/>
        <v>3.125E-2</v>
      </c>
    </row>
    <row r="111" spans="1:21" x14ac:dyDescent="0.35">
      <c r="R111" s="12">
        <v>5550000</v>
      </c>
      <c r="S111" s="12">
        <f t="shared" si="9"/>
        <v>0</v>
      </c>
      <c r="T111" s="12">
        <f t="shared" si="10"/>
        <v>0.47532744212006439</v>
      </c>
      <c r="U111" s="12">
        <f t="shared" si="11"/>
        <v>3.7812500000000006E-2</v>
      </c>
    </row>
    <row r="112" spans="1:21" x14ac:dyDescent="0.35">
      <c r="R112" s="12">
        <v>5600000</v>
      </c>
      <c r="S112" s="12">
        <f t="shared" si="9"/>
        <v>0</v>
      </c>
      <c r="T112" s="12">
        <f t="shared" si="10"/>
        <v>0.45136410696200929</v>
      </c>
      <c r="U112" s="12">
        <f t="shared" si="11"/>
        <v>4.4999999999999998E-2</v>
      </c>
    </row>
    <row r="113" spans="18:21" x14ac:dyDescent="0.35">
      <c r="R113" s="12">
        <v>5650000</v>
      </c>
      <c r="S113" s="12">
        <f t="shared" si="9"/>
        <v>0</v>
      </c>
      <c r="T113" s="12">
        <f t="shared" si="10"/>
        <v>0.42817949618995516</v>
      </c>
      <c r="U113" s="12">
        <f t="shared" si="11"/>
        <v>5.2812500000000005E-2</v>
      </c>
    </row>
    <row r="114" spans="18:21" x14ac:dyDescent="0.35">
      <c r="R114" s="12">
        <v>5700000</v>
      </c>
      <c r="S114" s="12">
        <f t="shared" si="9"/>
        <v>0</v>
      </c>
      <c r="T114" s="12">
        <f t="shared" si="10"/>
        <v>0.40582768556470922</v>
      </c>
      <c r="U114" s="12">
        <f t="shared" si="11"/>
        <v>6.1249999999999992E-2</v>
      </c>
    </row>
    <row r="115" spans="18:21" x14ac:dyDescent="0.35">
      <c r="R115" s="12">
        <v>5750000</v>
      </c>
      <c r="S115" s="12">
        <f t="shared" si="9"/>
        <v>0</v>
      </c>
      <c r="T115" s="12">
        <f t="shared" si="10"/>
        <v>0.38434831566106786</v>
      </c>
      <c r="U115" s="12">
        <f t="shared" si="11"/>
        <v>7.03125E-2</v>
      </c>
    </row>
    <row r="116" spans="18:21" x14ac:dyDescent="0.35">
      <c r="R116" s="12">
        <v>5800000</v>
      </c>
      <c r="S116" s="12">
        <f t="shared" si="9"/>
        <v>0</v>
      </c>
      <c r="T116" s="12">
        <f t="shared" si="10"/>
        <v>0.36376781609718067</v>
      </c>
      <c r="U116" s="12">
        <f t="shared" si="11"/>
        <v>8.0000000000000016E-2</v>
      </c>
    </row>
    <row r="117" spans="18:21" x14ac:dyDescent="0.35">
      <c r="R117" s="12">
        <v>5850000</v>
      </c>
      <c r="S117" s="12">
        <f t="shared" si="9"/>
        <v>0</v>
      </c>
      <c r="T117" s="12">
        <f t="shared" si="10"/>
        <v>0.34410077528861782</v>
      </c>
      <c r="U117" s="12">
        <f t="shared" si="11"/>
        <v>9.031249999999999E-2</v>
      </c>
    </row>
    <row r="118" spans="18:21" x14ac:dyDescent="0.35">
      <c r="R118" s="12">
        <v>5900000</v>
      </c>
      <c r="S118" s="12">
        <f t="shared" si="9"/>
        <v>0</v>
      </c>
      <c r="T118" s="12">
        <f t="shared" si="10"/>
        <v>0.32535137948984905</v>
      </c>
      <c r="U118" s="12">
        <f t="shared" si="11"/>
        <v>0.10125000000000001</v>
      </c>
    </row>
    <row r="119" spans="18:21" x14ac:dyDescent="0.35">
      <c r="R119" s="12">
        <v>5950000</v>
      </c>
      <c r="S119" s="12">
        <f t="shared" si="9"/>
        <v>0</v>
      </c>
      <c r="T119" s="12">
        <f t="shared" si="10"/>
        <v>0.30751485831312958</v>
      </c>
      <c r="U119" s="12">
        <f t="shared" si="11"/>
        <v>0.1128125</v>
      </c>
    </row>
    <row r="120" spans="18:21" x14ac:dyDescent="0.35">
      <c r="R120" s="12">
        <v>6000000</v>
      </c>
      <c r="S120" s="12">
        <f t="shared" si="9"/>
        <v>0</v>
      </c>
      <c r="T120" s="12">
        <f t="shared" si="10"/>
        <v>0.29057888762769579</v>
      </c>
      <c r="U120" s="12">
        <f t="shared" si="11"/>
        <v>0.125</v>
      </c>
    </row>
    <row r="121" spans="18:21" x14ac:dyDescent="0.35">
      <c r="R121" s="12">
        <v>6050000</v>
      </c>
      <c r="S121" s="12">
        <f t="shared" si="9"/>
        <v>0</v>
      </c>
      <c r="T121" s="12">
        <f t="shared" si="10"/>
        <v>0.2745249137257203</v>
      </c>
      <c r="U121" s="12">
        <f t="shared" si="11"/>
        <v>0.1378125</v>
      </c>
    </row>
    <row r="122" spans="18:21" x14ac:dyDescent="0.35">
      <c r="R122" s="12">
        <v>6100000</v>
      </c>
      <c r="S122" s="12">
        <f t="shared" si="9"/>
        <v>0</v>
      </c>
      <c r="T122" s="12">
        <f t="shared" si="10"/>
        <v>0.25932937423821995</v>
      </c>
      <c r="U122" s="12">
        <f t="shared" si="11"/>
        <v>0.15125000000000002</v>
      </c>
    </row>
    <row r="123" spans="18:21" x14ac:dyDescent="0.35">
      <c r="R123" s="12">
        <v>6150000</v>
      </c>
      <c r="S123" s="12">
        <f t="shared" si="9"/>
        <v>0</v>
      </c>
      <c r="T123" s="12">
        <f t="shared" si="10"/>
        <v>0.24496480114168909</v>
      </c>
      <c r="U123" s="12">
        <f t="shared" si="11"/>
        <v>0.16531249999999997</v>
      </c>
    </row>
    <row r="124" spans="18:21" x14ac:dyDescent="0.35">
      <c r="R124" s="12">
        <v>6200000</v>
      </c>
      <c r="S124" s="12">
        <f t="shared" si="9"/>
        <v>0</v>
      </c>
      <c r="T124" s="12">
        <f t="shared" si="10"/>
        <v>0.23140079920051021</v>
      </c>
      <c r="U124" s="12">
        <f t="shared" si="11"/>
        <v>0.18</v>
      </c>
    </row>
    <row r="125" spans="18:21" x14ac:dyDescent="0.35">
      <c r="R125" s="12">
        <v>6250000</v>
      </c>
      <c r="S125" s="12">
        <f t="shared" si="9"/>
        <v>0</v>
      </c>
      <c r="T125" s="12">
        <f t="shared" si="10"/>
        <v>0.21860489939691519</v>
      </c>
      <c r="U125" s="12">
        <f t="shared" si="11"/>
        <v>0.1953125</v>
      </c>
    </row>
    <row r="126" spans="18:21" x14ac:dyDescent="0.35">
      <c r="R126" s="12">
        <v>6300000</v>
      </c>
      <c r="S126" s="12">
        <f t="shared" si="9"/>
        <v>0</v>
      </c>
      <c r="T126" s="12">
        <f t="shared" si="10"/>
        <v>0.20654329147389297</v>
      </c>
      <c r="U126" s="12">
        <f t="shared" si="11"/>
        <v>0.21125000000000002</v>
      </c>
    </row>
    <row r="127" spans="18:21" x14ac:dyDescent="0.35">
      <c r="R127" s="12">
        <v>6350000</v>
      </c>
      <c r="S127" s="12">
        <f t="shared" si="9"/>
        <v>0</v>
      </c>
      <c r="T127" s="12">
        <f t="shared" si="10"/>
        <v>0.19518144288034134</v>
      </c>
      <c r="U127" s="12">
        <f t="shared" si="11"/>
        <v>0.22781250000000003</v>
      </c>
    </row>
    <row r="128" spans="18:21" x14ac:dyDescent="0.35">
      <c r="R128" s="12">
        <v>6400000</v>
      </c>
      <c r="S128" s="12">
        <f t="shared" si="9"/>
        <v>0</v>
      </c>
      <c r="T128" s="12">
        <f t="shared" si="10"/>
        <v>0.18448461340672748</v>
      </c>
      <c r="U128" s="12">
        <f t="shared" si="11"/>
        <v>0.24499999999999997</v>
      </c>
    </row>
    <row r="129" spans="18:21" x14ac:dyDescent="0.35">
      <c r="R129" s="12">
        <v>6450000</v>
      </c>
      <c r="S129" s="12">
        <f t="shared" si="9"/>
        <v>0</v>
      </c>
      <c r="T129" s="12">
        <f t="shared" si="10"/>
        <v>0.17441827587398034</v>
      </c>
      <c r="U129" s="12">
        <f t="shared" si="11"/>
        <v>0.2628125</v>
      </c>
    </row>
    <row r="130" spans="18:21" x14ac:dyDescent="0.35">
      <c r="R130" s="12">
        <v>6500000</v>
      </c>
      <c r="S130" s="12">
        <f t="shared" ref="S130:S193" si="12">IF(R130&lt;=$X$5,1,IF(AND(R130&gt;=$X$5,R130&lt;=$Z$5),1-2*(((R130-$X$5)/($Y$5-$X$5))^2),IF(AND(R130&gt;=$Z$5,R130&lt;=$Y$5),2*((($Y$5-R130)/($Y$5-$X$5))^2),0)))</f>
        <v>0</v>
      </c>
      <c r="T130" s="12">
        <f t="shared" ref="T130:T193" si="13">(1/(1+POWER((ABS((R130-$Z$10)/$X$10)),2*$Y$10)))</f>
        <v>0.16494845360824742</v>
      </c>
      <c r="U130" s="12">
        <f t="shared" ref="U130:U193" si="14">IF(R130&lt;=$X$15,0,IF(AND(R130&gt;=$X$15,R130&lt;=$Z$15),2*(((R130-$X$15)/($Y$15-$X$15))^2),IF(AND(R130&gt;=$Z$15,R130&lt;=$Y$15),1-2*((($Y$15-R130)/($Y$15-$X$15))^2),1)))</f>
        <v>0.28125</v>
      </c>
    </row>
    <row r="131" spans="18:21" x14ac:dyDescent="0.35">
      <c r="R131" s="12">
        <v>6550000</v>
      </c>
      <c r="S131" s="12">
        <f t="shared" si="12"/>
        <v>0</v>
      </c>
      <c r="T131" s="12">
        <f t="shared" si="13"/>
        <v>0.15604198529048285</v>
      </c>
      <c r="U131" s="12">
        <f t="shared" si="14"/>
        <v>0.30031250000000004</v>
      </c>
    </row>
    <row r="132" spans="18:21" x14ac:dyDescent="0.35">
      <c r="R132" s="12">
        <v>6600000</v>
      </c>
      <c r="S132" s="12">
        <f t="shared" si="12"/>
        <v>0</v>
      </c>
      <c r="T132" s="12">
        <f t="shared" si="13"/>
        <v>0.14766672727155261</v>
      </c>
      <c r="U132" s="12">
        <f t="shared" si="14"/>
        <v>0.32000000000000006</v>
      </c>
    </row>
    <row r="133" spans="18:21" x14ac:dyDescent="0.35">
      <c r="R133" s="12">
        <v>6650000</v>
      </c>
      <c r="S133" s="12">
        <f t="shared" si="12"/>
        <v>0</v>
      </c>
      <c r="T133" s="12">
        <f t="shared" si="13"/>
        <v>0.13979170271809133</v>
      </c>
      <c r="U133" s="12">
        <f t="shared" si="14"/>
        <v>0.34031249999999996</v>
      </c>
    </row>
    <row r="134" spans="18:21" x14ac:dyDescent="0.35">
      <c r="R134" s="12">
        <v>6700000</v>
      </c>
      <c r="S134" s="12">
        <f t="shared" si="12"/>
        <v>0</v>
      </c>
      <c r="T134" s="12">
        <f t="shared" si="13"/>
        <v>0.13238720610040242</v>
      </c>
      <c r="U134" s="12">
        <f t="shared" si="14"/>
        <v>0.36124999999999996</v>
      </c>
    </row>
    <row r="135" spans="18:21" x14ac:dyDescent="0.35">
      <c r="R135" s="12">
        <v>6750000</v>
      </c>
      <c r="S135" s="12">
        <f t="shared" si="12"/>
        <v>0</v>
      </c>
      <c r="T135" s="12">
        <f t="shared" si="13"/>
        <v>0.12542487062498087</v>
      </c>
      <c r="U135" s="12">
        <f t="shared" si="14"/>
        <v>0.3828125</v>
      </c>
    </row>
    <row r="136" spans="18:21" x14ac:dyDescent="0.35">
      <c r="R136" s="12">
        <v>6800000</v>
      </c>
      <c r="S136" s="12">
        <f t="shared" si="12"/>
        <v>0</v>
      </c>
      <c r="T136" s="12">
        <f t="shared" si="13"/>
        <v>0.11887770530365456</v>
      </c>
      <c r="U136" s="12">
        <f t="shared" si="14"/>
        <v>0.40500000000000003</v>
      </c>
    </row>
    <row r="137" spans="18:21" x14ac:dyDescent="0.35">
      <c r="R137" s="12">
        <v>6850000</v>
      </c>
      <c r="S137" s="12">
        <f t="shared" si="12"/>
        <v>0</v>
      </c>
      <c r="T137" s="12">
        <f t="shared" si="13"/>
        <v>0.11272010747509996</v>
      </c>
      <c r="U137" s="12">
        <f t="shared" si="14"/>
        <v>0.42781250000000004</v>
      </c>
    </row>
    <row r="138" spans="18:21" x14ac:dyDescent="0.35">
      <c r="R138" s="12">
        <v>6900000</v>
      </c>
      <c r="S138" s="12">
        <f t="shared" si="12"/>
        <v>0</v>
      </c>
      <c r="T138" s="12">
        <f t="shared" si="13"/>
        <v>0.10692785577570815</v>
      </c>
      <c r="U138" s="12">
        <f t="shared" si="14"/>
        <v>0.45124999999999998</v>
      </c>
    </row>
    <row r="139" spans="18:21" x14ac:dyDescent="0.35">
      <c r="R139" s="12">
        <v>6950000</v>
      </c>
      <c r="S139" s="12">
        <f t="shared" si="12"/>
        <v>0</v>
      </c>
      <c r="T139" s="12">
        <f t="shared" si="13"/>
        <v>0.10147808780875152</v>
      </c>
      <c r="U139" s="12">
        <f t="shared" si="14"/>
        <v>0.47531249999999997</v>
      </c>
    </row>
    <row r="140" spans="18:21" x14ac:dyDescent="0.35">
      <c r="R140" s="12">
        <v>7000000</v>
      </c>
      <c r="S140" s="12">
        <f t="shared" si="12"/>
        <v>0</v>
      </c>
      <c r="T140" s="12">
        <f t="shared" si="13"/>
        <v>9.6349266089574712E-2</v>
      </c>
      <c r="U140" s="12">
        <f t="shared" si="14"/>
        <v>0.5</v>
      </c>
    </row>
    <row r="141" spans="18:21" x14ac:dyDescent="0.35">
      <c r="R141" s="12">
        <v>7050000</v>
      </c>
      <c r="S141" s="12">
        <f t="shared" si="12"/>
        <v>0</v>
      </c>
      <c r="T141" s="12">
        <f t="shared" si="13"/>
        <v>9.1521135251041941E-2</v>
      </c>
      <c r="U141" s="12">
        <f t="shared" si="14"/>
        <v>0.52468749999999997</v>
      </c>
    </row>
    <row r="142" spans="18:21" x14ac:dyDescent="0.35">
      <c r="R142" s="12">
        <v>7100000</v>
      </c>
      <c r="S142" s="12">
        <f t="shared" si="12"/>
        <v>0</v>
      </c>
      <c r="T142" s="12">
        <f t="shared" si="13"/>
        <v>8.6974672975229594E-2</v>
      </c>
      <c r="U142" s="12">
        <f t="shared" si="14"/>
        <v>0.54875000000000007</v>
      </c>
    </row>
    <row r="143" spans="18:21" x14ac:dyDescent="0.35">
      <c r="R143" s="12">
        <v>7150000</v>
      </c>
      <c r="S143" s="12">
        <f t="shared" si="12"/>
        <v>0</v>
      </c>
      <c r="T143" s="12">
        <f t="shared" si="13"/>
        <v>8.2692036669654453E-2</v>
      </c>
      <c r="U143" s="12">
        <f t="shared" si="14"/>
        <v>0.57218749999999996</v>
      </c>
    </row>
    <row r="144" spans="18:21" x14ac:dyDescent="0.35">
      <c r="R144" s="12">
        <v>7200000</v>
      </c>
      <c r="S144" s="12">
        <f t="shared" si="12"/>
        <v>0</v>
      </c>
      <c r="T144" s="12">
        <f t="shared" si="13"/>
        <v>7.8656507523249125E-2</v>
      </c>
      <c r="U144" s="12">
        <f t="shared" si="14"/>
        <v>0.59499999999999997</v>
      </c>
    </row>
    <row r="145" spans="18:21" x14ac:dyDescent="0.35">
      <c r="R145" s="12">
        <v>7250000</v>
      </c>
      <c r="S145" s="12">
        <f t="shared" si="12"/>
        <v>0</v>
      </c>
      <c r="T145" s="12">
        <f t="shared" si="13"/>
        <v>7.4852433252316289E-2</v>
      </c>
      <c r="U145" s="12">
        <f t="shared" si="14"/>
        <v>0.6171875</v>
      </c>
    </row>
    <row r="146" spans="18:21" x14ac:dyDescent="0.35">
      <c r="R146" s="12">
        <v>7300000</v>
      </c>
      <c r="S146" s="12">
        <f t="shared" si="12"/>
        <v>0</v>
      </c>
      <c r="T146" s="12">
        <f t="shared" si="13"/>
        <v>7.1265170573185765E-2</v>
      </c>
      <c r="U146" s="12">
        <f t="shared" si="14"/>
        <v>0.63875000000000004</v>
      </c>
    </row>
    <row r="147" spans="18:21" x14ac:dyDescent="0.35">
      <c r="R147" s="12">
        <v>7350000</v>
      </c>
      <c r="S147" s="12">
        <f t="shared" si="12"/>
        <v>0</v>
      </c>
      <c r="T147" s="12">
        <f t="shared" si="13"/>
        <v>6.7881028209843902E-2</v>
      </c>
      <c r="U147" s="12">
        <f t="shared" si="14"/>
        <v>0.65968749999999998</v>
      </c>
    </row>
    <row r="148" spans="18:21" x14ac:dyDescent="0.35">
      <c r="R148" s="12">
        <v>7400000</v>
      </c>
      <c r="S148" s="12">
        <f t="shared" si="12"/>
        <v>0</v>
      </c>
      <c r="T148" s="12">
        <f t="shared" si="13"/>
        <v>6.4687211055367816E-2</v>
      </c>
      <c r="U148" s="12">
        <f t="shared" si="14"/>
        <v>0.67999999999999994</v>
      </c>
    </row>
    <row r="149" spans="18:21" x14ac:dyDescent="0.35">
      <c r="R149" s="12">
        <v>7450000</v>
      </c>
      <c r="S149" s="12">
        <f t="shared" si="12"/>
        <v>0</v>
      </c>
      <c r="T149" s="12">
        <f t="shared" si="13"/>
        <v>6.1671765950059201E-2</v>
      </c>
      <c r="U149" s="12">
        <f t="shared" si="14"/>
        <v>0.69968750000000002</v>
      </c>
    </row>
    <row r="150" spans="18:21" x14ac:dyDescent="0.35">
      <c r="R150" s="12">
        <v>7500000</v>
      </c>
      <c r="S150" s="12">
        <f t="shared" si="12"/>
        <v>0</v>
      </c>
      <c r="T150" s="12">
        <f t="shared" si="13"/>
        <v>5.8823529411764705E-2</v>
      </c>
      <c r="U150" s="12">
        <f t="shared" si="14"/>
        <v>0.71875</v>
      </c>
    </row>
    <row r="151" spans="18:21" x14ac:dyDescent="0.35">
      <c r="R151" s="12">
        <v>7550000</v>
      </c>
      <c r="S151" s="12">
        <f t="shared" si="12"/>
        <v>0</v>
      </c>
      <c r="T151" s="12">
        <f t="shared" si="13"/>
        <v>5.6132077550587335E-2</v>
      </c>
      <c r="U151" s="12">
        <f t="shared" si="14"/>
        <v>0.7371875</v>
      </c>
    </row>
    <row r="152" spans="18:21" x14ac:dyDescent="0.35">
      <c r="R152" s="12">
        <v>7600000</v>
      </c>
      <c r="S152" s="12">
        <f t="shared" si="12"/>
        <v>0</v>
      </c>
      <c r="T152" s="12">
        <f t="shared" si="13"/>
        <v>5.3587678317186152E-2</v>
      </c>
      <c r="U152" s="12">
        <f t="shared" si="14"/>
        <v>0.755</v>
      </c>
    </row>
    <row r="153" spans="18:21" x14ac:dyDescent="0.35">
      <c r="R153" s="12">
        <v>7650000</v>
      </c>
      <c r="S153" s="12">
        <f t="shared" si="12"/>
        <v>0</v>
      </c>
      <c r="T153" s="12">
        <f t="shared" si="13"/>
        <v>5.1181246167779179E-2</v>
      </c>
      <c r="U153" s="12">
        <f t="shared" si="14"/>
        <v>0.77218750000000003</v>
      </c>
    </row>
    <row r="154" spans="18:21" x14ac:dyDescent="0.35">
      <c r="R154" s="12">
        <v>7700000</v>
      </c>
      <c r="S154" s="12">
        <f t="shared" si="12"/>
        <v>0</v>
      </c>
      <c r="T154" s="12">
        <f t="shared" si="13"/>
        <v>4.8904299176940641E-2</v>
      </c>
      <c r="U154" s="12">
        <f t="shared" si="14"/>
        <v>0.78874999999999995</v>
      </c>
    </row>
    <row r="155" spans="18:21" x14ac:dyDescent="0.35">
      <c r="R155" s="12">
        <v>7750000</v>
      </c>
      <c r="S155" s="12">
        <f t="shared" si="12"/>
        <v>0</v>
      </c>
      <c r="T155" s="12">
        <f t="shared" si="13"/>
        <v>4.6748918588858324E-2</v>
      </c>
      <c r="U155" s="12">
        <f t="shared" si="14"/>
        <v>0.8046875</v>
      </c>
    </row>
    <row r="156" spans="18:21" x14ac:dyDescent="0.35">
      <c r="R156" s="12">
        <v>7800000</v>
      </c>
      <c r="S156" s="12">
        <f t="shared" si="12"/>
        <v>0</v>
      </c>
      <c r="T156" s="12">
        <f t="shared" si="13"/>
        <v>4.4707710766818273E-2</v>
      </c>
      <c r="U156" s="12">
        <f t="shared" si="14"/>
        <v>0.82000000000000006</v>
      </c>
    </row>
    <row r="157" spans="18:21" x14ac:dyDescent="0.35">
      <c r="R157" s="12">
        <v>7850000</v>
      </c>
      <c r="S157" s="12">
        <f t="shared" si="12"/>
        <v>0</v>
      </c>
      <c r="T157" s="12">
        <f t="shared" si="13"/>
        <v>4.2773771477550279E-2</v>
      </c>
      <c r="U157" s="12">
        <f t="shared" si="14"/>
        <v>0.83468750000000003</v>
      </c>
    </row>
    <row r="158" spans="18:21" x14ac:dyDescent="0.35">
      <c r="R158" s="12">
        <v>7900000</v>
      </c>
      <c r="S158" s="12">
        <f t="shared" si="12"/>
        <v>0</v>
      </c>
      <c r="T158" s="12">
        <f t="shared" si="13"/>
        <v>4.0940652430237118E-2</v>
      </c>
      <c r="U158" s="12">
        <f t="shared" si="14"/>
        <v>0.84875</v>
      </c>
    </row>
    <row r="159" spans="18:21" x14ac:dyDescent="0.35">
      <c r="R159" s="12">
        <v>7950000</v>
      </c>
      <c r="S159" s="12">
        <f t="shared" si="12"/>
        <v>0</v>
      </c>
      <c r="T159" s="12">
        <f t="shared" si="13"/>
        <v>3.9202329978231518E-2</v>
      </c>
      <c r="U159" s="12">
        <f t="shared" si="14"/>
        <v>0.8621875</v>
      </c>
    </row>
    <row r="160" spans="18:21" x14ac:dyDescent="0.35">
      <c r="R160" s="12">
        <v>8000000</v>
      </c>
      <c r="S160" s="12">
        <f t="shared" si="12"/>
        <v>0</v>
      </c>
      <c r="T160" s="12">
        <f t="shared" si="13"/>
        <v>3.7553175883819859E-2</v>
      </c>
      <c r="U160" s="12">
        <f t="shared" si="14"/>
        <v>0.875</v>
      </c>
    </row>
    <row r="161" spans="18:21" x14ac:dyDescent="0.35">
      <c r="R161" s="12">
        <v>8050000</v>
      </c>
      <c r="S161" s="12">
        <f t="shared" si="12"/>
        <v>0</v>
      </c>
      <c r="T161" s="12">
        <f t="shared" si="13"/>
        <v>3.5987930041881944E-2</v>
      </c>
      <c r="U161" s="12">
        <f t="shared" si="14"/>
        <v>0.88718750000000002</v>
      </c>
    </row>
    <row r="162" spans="18:21" x14ac:dyDescent="0.35">
      <c r="R162" s="12">
        <v>8100000</v>
      </c>
      <c r="S162" s="12">
        <f t="shared" si="12"/>
        <v>0</v>
      </c>
      <c r="T162" s="12">
        <f t="shared" si="13"/>
        <v>3.4501675056323997E-2</v>
      </c>
      <c r="U162" s="12">
        <f t="shared" si="14"/>
        <v>0.89874999999999994</v>
      </c>
    </row>
    <row r="163" spans="18:21" x14ac:dyDescent="0.35">
      <c r="R163" s="12">
        <v>8150000</v>
      </c>
      <c r="S163" s="12">
        <f t="shared" si="12"/>
        <v>0</v>
      </c>
      <c r="T163" s="12">
        <f t="shared" si="13"/>
        <v>3.3089812563144499E-2</v>
      </c>
      <c r="U163" s="12">
        <f t="shared" si="14"/>
        <v>0.90968749999999998</v>
      </c>
    </row>
    <row r="164" spans="18:21" x14ac:dyDescent="0.35">
      <c r="R164" s="12">
        <v>8200000</v>
      </c>
      <c r="S164" s="12">
        <f t="shared" si="12"/>
        <v>0</v>
      </c>
      <c r="T164" s="12">
        <f t="shared" si="13"/>
        <v>3.1748041195464545E-2</v>
      </c>
      <c r="U164" s="12">
        <f t="shared" si="14"/>
        <v>0.91999999999999993</v>
      </c>
    </row>
    <row r="165" spans="18:21" x14ac:dyDescent="0.35">
      <c r="R165" s="12">
        <v>8250000</v>
      </c>
      <c r="S165" s="12">
        <f t="shared" si="12"/>
        <v>0</v>
      </c>
      <c r="T165" s="12">
        <f t="shared" si="13"/>
        <v>3.0472336088441195E-2</v>
      </c>
      <c r="U165" s="12">
        <f t="shared" si="14"/>
        <v>0.9296875</v>
      </c>
    </row>
    <row r="166" spans="18:21" x14ac:dyDescent="0.35">
      <c r="R166" s="12">
        <v>8300000</v>
      </c>
      <c r="S166" s="12">
        <f t="shared" si="12"/>
        <v>0</v>
      </c>
      <c r="T166" s="12">
        <f t="shared" si="13"/>
        <v>2.925892982538271E-2</v>
      </c>
      <c r="U166" s="12">
        <f t="shared" si="14"/>
        <v>0.93874999999999997</v>
      </c>
    </row>
    <row r="167" spans="18:21" x14ac:dyDescent="0.35">
      <c r="R167" s="12">
        <v>8350000</v>
      </c>
      <c r="S167" s="12">
        <f t="shared" si="12"/>
        <v>0</v>
      </c>
      <c r="T167" s="12">
        <f t="shared" si="13"/>
        <v>2.8104294730353627E-2</v>
      </c>
      <c r="U167" s="12">
        <f t="shared" si="14"/>
        <v>0.94718749999999996</v>
      </c>
    </row>
    <row r="168" spans="18:21" x14ac:dyDescent="0.35">
      <c r="R168" s="12">
        <v>8400000</v>
      </c>
      <c r="S168" s="12">
        <f t="shared" si="12"/>
        <v>0</v>
      </c>
      <c r="T168" s="12">
        <f t="shared" si="13"/>
        <v>2.700512641690412E-2</v>
      </c>
      <c r="U168" s="12">
        <f t="shared" si="14"/>
        <v>0.95499999999999996</v>
      </c>
    </row>
    <row r="169" spans="18:21" x14ac:dyDescent="0.35">
      <c r="R169" s="12">
        <v>8450000</v>
      </c>
      <c r="S169" s="12">
        <f t="shared" si="12"/>
        <v>0</v>
      </c>
      <c r="T169" s="12">
        <f t="shared" si="13"/>
        <v>2.5958328507129126E-2</v>
      </c>
      <c r="U169" s="12">
        <f t="shared" si="14"/>
        <v>0.96218749999999997</v>
      </c>
    </row>
    <row r="170" spans="18:21" x14ac:dyDescent="0.35">
      <c r="R170" s="12">
        <v>8500000</v>
      </c>
      <c r="S170" s="12">
        <f t="shared" si="12"/>
        <v>0</v>
      </c>
      <c r="T170" s="12">
        <f t="shared" si="13"/>
        <v>2.4960998439937598E-2</v>
      </c>
      <c r="U170" s="12">
        <f t="shared" si="14"/>
        <v>0.96875</v>
      </c>
    </row>
    <row r="171" spans="18:21" x14ac:dyDescent="0.35">
      <c r="R171" s="12">
        <v>8550000</v>
      </c>
      <c r="S171" s="12">
        <f t="shared" si="12"/>
        <v>0</v>
      </c>
      <c r="T171" s="12">
        <f t="shared" si="13"/>
        <v>2.4010414292101569E-2</v>
      </c>
      <c r="U171" s="12">
        <f t="shared" si="14"/>
        <v>0.97468750000000004</v>
      </c>
    </row>
    <row r="172" spans="18:21" x14ac:dyDescent="0.35">
      <c r="R172" s="12">
        <v>8600000</v>
      </c>
      <c r="S172" s="12">
        <f t="shared" si="12"/>
        <v>0</v>
      </c>
      <c r="T172" s="12">
        <f t="shared" si="13"/>
        <v>2.3104022540284395E-2</v>
      </c>
      <c r="U172" s="12">
        <f t="shared" si="14"/>
        <v>0.98</v>
      </c>
    </row>
    <row r="173" spans="18:21" x14ac:dyDescent="0.35">
      <c r="R173" s="12">
        <v>8650000</v>
      </c>
      <c r="S173" s="12">
        <f t="shared" si="12"/>
        <v>0</v>
      </c>
      <c r="T173" s="12">
        <f t="shared" si="13"/>
        <v>2.2239426696768996E-2</v>
      </c>
      <c r="U173" s="12">
        <f t="shared" si="14"/>
        <v>0.98468750000000005</v>
      </c>
    </row>
    <row r="174" spans="18:21" x14ac:dyDescent="0.35">
      <c r="R174" s="12">
        <v>8700000</v>
      </c>
      <c r="S174" s="12">
        <f t="shared" si="12"/>
        <v>0</v>
      </c>
      <c r="T174" s="12">
        <f t="shared" si="13"/>
        <v>2.1414376755978889E-2</v>
      </c>
      <c r="U174" s="12">
        <f t="shared" si="14"/>
        <v>0.98875000000000002</v>
      </c>
    </row>
    <row r="175" spans="18:21" x14ac:dyDescent="0.35">
      <c r="R175" s="12">
        <v>8750000</v>
      </c>
      <c r="S175" s="12">
        <f t="shared" si="12"/>
        <v>0</v>
      </c>
      <c r="T175" s="12">
        <f t="shared" si="13"/>
        <v>2.0626759393081777E-2</v>
      </c>
      <c r="U175" s="12">
        <f t="shared" si="14"/>
        <v>0.9921875</v>
      </c>
    </row>
    <row r="176" spans="18:21" x14ac:dyDescent="0.35">
      <c r="R176" s="12">
        <v>8800000</v>
      </c>
      <c r="S176" s="12">
        <f t="shared" si="12"/>
        <v>0</v>
      </c>
      <c r="T176" s="12">
        <f t="shared" si="13"/>
        <v>1.9874588859969983E-2</v>
      </c>
      <c r="U176" s="12">
        <f t="shared" si="14"/>
        <v>0.995</v>
      </c>
    </row>
    <row r="177" spans="18:21" x14ac:dyDescent="0.35">
      <c r="R177" s="12">
        <v>8850000</v>
      </c>
      <c r="S177" s="12">
        <f t="shared" si="12"/>
        <v>0</v>
      </c>
      <c r="T177" s="12">
        <f t="shared" si="13"/>
        <v>1.9155998527711864E-2</v>
      </c>
      <c r="U177" s="12">
        <f t="shared" si="14"/>
        <v>0.9971875</v>
      </c>
    </row>
    <row r="178" spans="18:21" x14ac:dyDescent="0.35">
      <c r="R178" s="12">
        <v>8900000</v>
      </c>
      <c r="S178" s="12">
        <f t="shared" si="12"/>
        <v>0</v>
      </c>
      <c r="T178" s="12">
        <f t="shared" si="13"/>
        <v>1.8469233028160035E-2</v>
      </c>
      <c r="U178" s="12">
        <f t="shared" si="14"/>
        <v>0.99875000000000003</v>
      </c>
    </row>
    <row r="179" spans="18:21" x14ac:dyDescent="0.35">
      <c r="R179" s="12">
        <v>8950000</v>
      </c>
      <c r="S179" s="12">
        <f t="shared" si="12"/>
        <v>0</v>
      </c>
      <c r="T179" s="12">
        <f t="shared" si="13"/>
        <v>1.7812640950784223E-2</v>
      </c>
      <c r="U179" s="12">
        <f t="shared" si="14"/>
        <v>0.99968749999999995</v>
      </c>
    </row>
    <row r="180" spans="18:21" x14ac:dyDescent="0.35">
      <c r="R180" s="12">
        <v>9000000</v>
      </c>
      <c r="S180" s="12">
        <f t="shared" si="12"/>
        <v>0</v>
      </c>
      <c r="T180" s="12">
        <f t="shared" si="13"/>
        <v>1.7184668053970599E-2</v>
      </c>
      <c r="U180" s="12">
        <f t="shared" si="14"/>
        <v>1</v>
      </c>
    </row>
    <row r="181" spans="18:21" x14ac:dyDescent="0.35">
      <c r="R181" s="12">
        <v>9050000</v>
      </c>
      <c r="S181" s="12">
        <f t="shared" si="12"/>
        <v>0</v>
      </c>
      <c r="T181" s="12">
        <f t="shared" si="13"/>
        <v>1.6583850953002334E-2</v>
      </c>
      <c r="U181" s="12">
        <f t="shared" si="14"/>
        <v>1</v>
      </c>
    </row>
    <row r="182" spans="18:21" x14ac:dyDescent="0.35">
      <c r="R182" s="12">
        <v>9100000</v>
      </c>
      <c r="S182" s="12">
        <f t="shared" si="12"/>
        <v>0</v>
      </c>
      <c r="T182" s="12">
        <f t="shared" si="13"/>
        <v>1.6008811249711846E-2</v>
      </c>
      <c r="U182" s="12">
        <f t="shared" si="14"/>
        <v>1</v>
      </c>
    </row>
    <row r="183" spans="18:21" x14ac:dyDescent="0.35">
      <c r="R183" s="12">
        <v>9150000</v>
      </c>
      <c r="S183" s="12">
        <f t="shared" si="12"/>
        <v>0</v>
      </c>
      <c r="T183" s="12">
        <f t="shared" si="13"/>
        <v>1.5458250071384204E-2</v>
      </c>
      <c r="U183" s="12">
        <f t="shared" si="14"/>
        <v>1</v>
      </c>
    </row>
    <row r="184" spans="18:21" x14ac:dyDescent="0.35">
      <c r="R184" s="12">
        <v>9200000</v>
      </c>
      <c r="S184" s="12">
        <f t="shared" si="12"/>
        <v>0</v>
      </c>
      <c r="T184" s="12">
        <f t="shared" si="13"/>
        <v>1.4930942988900429E-2</v>
      </c>
      <c r="U184" s="12">
        <f t="shared" si="14"/>
        <v>1</v>
      </c>
    </row>
    <row r="185" spans="18:21" x14ac:dyDescent="0.35">
      <c r="R185" s="12">
        <v>9250000</v>
      </c>
      <c r="S185" s="12">
        <f t="shared" si="12"/>
        <v>0</v>
      </c>
      <c r="T185" s="12">
        <f t="shared" si="13"/>
        <v>1.4425735286348731E-2</v>
      </c>
      <c r="U185" s="12">
        <f t="shared" si="14"/>
        <v>1</v>
      </c>
    </row>
    <row r="186" spans="18:21" x14ac:dyDescent="0.35">
      <c r="R186" s="12">
        <v>9300000</v>
      </c>
      <c r="S186" s="12">
        <f t="shared" si="12"/>
        <v>0</v>
      </c>
      <c r="T186" s="12">
        <f t="shared" si="13"/>
        <v>1.3941537556410947E-2</v>
      </c>
      <c r="U186" s="12">
        <f t="shared" si="14"/>
        <v>1</v>
      </c>
    </row>
    <row r="187" spans="18:21" x14ac:dyDescent="0.35">
      <c r="R187" s="12">
        <v>9350000</v>
      </c>
      <c r="S187" s="12">
        <f t="shared" si="12"/>
        <v>0</v>
      </c>
      <c r="T187" s="12">
        <f t="shared" si="13"/>
        <v>1.3477321597759009E-2</v>
      </c>
      <c r="U187" s="12">
        <f t="shared" si="14"/>
        <v>1</v>
      </c>
    </row>
    <row r="188" spans="18:21" x14ac:dyDescent="0.35">
      <c r="R188" s="12">
        <v>9400000</v>
      </c>
      <c r="S188" s="12">
        <f t="shared" si="12"/>
        <v>0</v>
      </c>
      <c r="T188" s="12">
        <f t="shared" si="13"/>
        <v>1.30321165924827E-2</v>
      </c>
      <c r="U188" s="12">
        <f t="shared" si="14"/>
        <v>1</v>
      </c>
    </row>
    <row r="189" spans="18:21" x14ac:dyDescent="0.35">
      <c r="R189" s="12">
        <v>9450000</v>
      </c>
      <c r="S189" s="12">
        <f t="shared" si="12"/>
        <v>0</v>
      </c>
      <c r="T189" s="12">
        <f t="shared" si="13"/>
        <v>1.2605005543223519E-2</v>
      </c>
      <c r="U189" s="12">
        <f t="shared" si="14"/>
        <v>1</v>
      </c>
    </row>
    <row r="190" spans="18:21" x14ac:dyDescent="0.35">
      <c r="R190" s="12">
        <v>9500000</v>
      </c>
      <c r="S190" s="12">
        <f t="shared" si="12"/>
        <v>0</v>
      </c>
      <c r="T190" s="12">
        <f t="shared" si="13"/>
        <v>1.2195121951219513E-2</v>
      </c>
      <c r="U190" s="12">
        <f t="shared" si="14"/>
        <v>1</v>
      </c>
    </row>
    <row r="191" spans="18:21" x14ac:dyDescent="0.35">
      <c r="R191" s="12">
        <v>9550000</v>
      </c>
      <c r="S191" s="12">
        <f t="shared" si="12"/>
        <v>0</v>
      </c>
      <c r="T191" s="12">
        <f t="shared" si="13"/>
        <v>1.1801646717880681E-2</v>
      </c>
      <c r="U191" s="12">
        <f t="shared" si="14"/>
        <v>1</v>
      </c>
    </row>
    <row r="192" spans="18:21" x14ac:dyDescent="0.35">
      <c r="R192" s="12">
        <v>9600000</v>
      </c>
      <c r="S192" s="12">
        <f t="shared" si="12"/>
        <v>0</v>
      </c>
      <c r="T192" s="12">
        <f t="shared" si="13"/>
        <v>1.1423805253822319E-2</v>
      </c>
      <c r="U192" s="12">
        <f t="shared" si="14"/>
        <v>1</v>
      </c>
    </row>
    <row r="193" spans="18:21" x14ac:dyDescent="0.35">
      <c r="R193" s="12">
        <v>9650000</v>
      </c>
      <c r="S193" s="12">
        <f t="shared" si="12"/>
        <v>0</v>
      </c>
      <c r="T193" s="12">
        <f t="shared" si="13"/>
        <v>1.106086478049167E-2</v>
      </c>
      <c r="U193" s="12">
        <f t="shared" si="14"/>
        <v>1</v>
      </c>
    </row>
    <row r="194" spans="18:21" x14ac:dyDescent="0.35">
      <c r="R194" s="12">
        <v>9700000</v>
      </c>
      <c r="S194" s="12">
        <f t="shared" ref="S194:S200" si="15">IF(R194&lt;=$X$5,1,IF(AND(R194&gt;=$X$5,R194&lt;=$Z$5),1-2*(((R194-$X$5)/($Y$5-$X$5))^2),IF(AND(R194&gt;=$Z$5,R194&lt;=$Y$5),2*((($Y$5-R194)/($Y$5-$X$5))^2),0)))</f>
        <v>0</v>
      </c>
      <c r="T194" s="12">
        <f t="shared" ref="T194:T200" si="16">(1/(1+POWER((ABS((R194-$Z$10)/$X$10)),2*$Y$10)))</f>
        <v>1.0712131810639501E-2</v>
      </c>
      <c r="U194" s="12">
        <f t="shared" ref="U194:U200" si="17">IF(R194&lt;=$X$15,0,IF(AND(R194&gt;=$X$15,R194&lt;=$Z$15),2*(((R194-$X$15)/($Y$15-$X$15))^2),IF(AND(R194&gt;=$Z$15,R194&lt;=$Y$15),1-2*((($Y$15-R194)/($Y$15-$X$15))^2),1)))</f>
        <v>1</v>
      </c>
    </row>
    <row r="195" spans="18:21" x14ac:dyDescent="0.35">
      <c r="R195" s="12">
        <v>9750000</v>
      </c>
      <c r="S195" s="12">
        <f t="shared" si="15"/>
        <v>0</v>
      </c>
      <c r="T195" s="12">
        <f t="shared" si="16"/>
        <v>1.0376949794918437E-2</v>
      </c>
      <c r="U195" s="12">
        <f t="shared" si="17"/>
        <v>1</v>
      </c>
    </row>
    <row r="196" spans="18:21" x14ac:dyDescent="0.35">
      <c r="R196" s="12">
        <v>9800000</v>
      </c>
      <c r="S196" s="12">
        <f t="shared" si="15"/>
        <v>0</v>
      </c>
      <c r="T196" s="12">
        <f t="shared" si="16"/>
        <v>1.0054696922841702E-2</v>
      </c>
      <c r="U196" s="12">
        <f t="shared" si="17"/>
        <v>1</v>
      </c>
    </row>
    <row r="197" spans="18:21" x14ac:dyDescent="0.35">
      <c r="R197" s="12">
        <v>9850000</v>
      </c>
      <c r="S197" s="12">
        <f t="shared" si="15"/>
        <v>0</v>
      </c>
      <c r="T197" s="12">
        <f t="shared" si="16"/>
        <v>9.7447840672141017E-3</v>
      </c>
      <c r="U197" s="12">
        <f t="shared" si="17"/>
        <v>1</v>
      </c>
    </row>
    <row r="198" spans="18:21" x14ac:dyDescent="0.35">
      <c r="R198" s="12">
        <v>9900000</v>
      </c>
      <c r="S198" s="12">
        <f t="shared" si="15"/>
        <v>0</v>
      </c>
      <c r="T198" s="12">
        <f t="shared" si="16"/>
        <v>9.4466528619579476E-3</v>
      </c>
      <c r="U198" s="12">
        <f t="shared" si="17"/>
        <v>1</v>
      </c>
    </row>
    <row r="199" spans="18:21" x14ac:dyDescent="0.35">
      <c r="R199" s="12">
        <v>9950000</v>
      </c>
      <c r="S199" s="12">
        <f t="shared" si="15"/>
        <v>0</v>
      </c>
      <c r="T199" s="12">
        <f t="shared" si="16"/>
        <v>9.159773904005233E-3</v>
      </c>
      <c r="U199" s="12">
        <f t="shared" si="17"/>
        <v>1</v>
      </c>
    </row>
    <row r="200" spans="18:21" x14ac:dyDescent="0.35">
      <c r="R200" s="12">
        <v>10000000</v>
      </c>
      <c r="S200" s="12">
        <f t="shared" si="15"/>
        <v>0</v>
      </c>
      <c r="T200" s="12">
        <f t="shared" si="16"/>
        <v>8.8836450706180382E-3</v>
      </c>
      <c r="U200" s="12">
        <f t="shared" si="17"/>
        <v>1</v>
      </c>
    </row>
  </sheetData>
  <mergeCells count="10">
    <mergeCell ref="X2:Z2"/>
    <mergeCell ref="X3:Z3"/>
    <mergeCell ref="X7:Z7"/>
    <mergeCell ref="X8:Z8"/>
    <mergeCell ref="X12:Z12"/>
    <mergeCell ref="X13:Z13"/>
    <mergeCell ref="E14:E15"/>
    <mergeCell ref="D19:E19"/>
    <mergeCell ref="D24:E24"/>
    <mergeCell ref="D28:E28"/>
  </mergeCells>
  <hyperlinks>
    <hyperlink ref="AB1" r:id="rId1" xr:uid="{00000000-0004-0000-0300-000000000000}"/>
    <hyperlink ref="AB12" r:id="rId2" xr:uid="{00000000-0004-0000-0300-000001000000}"/>
    <hyperlink ref="AB13" r:id="rId3" xr:uid="{00000000-0004-0000-0300-000002000000}"/>
  </hyperlinks>
  <pageMargins left="0.78750000000000009" right="0.78750000000000009" top="1.05277777777778" bottom="1.05277777777778" header="0.78750000000000009" footer="0.78750000000000009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0"/>
  <sheetViews>
    <sheetView workbookViewId="0">
      <selection activeCell="F17" sqref="F17"/>
    </sheetView>
  </sheetViews>
  <sheetFormatPr defaultRowHeight="14.5" x14ac:dyDescent="0.35"/>
  <sheetData>
    <row r="1" spans="1:14" x14ac:dyDescent="0.35">
      <c r="A1" s="33" t="s">
        <v>111</v>
      </c>
      <c r="B1" s="33" t="s">
        <v>112</v>
      </c>
      <c r="C1" s="33" t="s">
        <v>113</v>
      </c>
      <c r="D1" s="33" t="s">
        <v>114</v>
      </c>
      <c r="E1" s="33" t="s">
        <v>115</v>
      </c>
      <c r="F1" s="33" t="s">
        <v>116</v>
      </c>
      <c r="G1" s="33" t="s">
        <v>117</v>
      </c>
      <c r="I1" s="34" t="s">
        <v>118</v>
      </c>
      <c r="J1" s="34" t="s">
        <v>119</v>
      </c>
      <c r="K1" s="34" t="s">
        <v>120</v>
      </c>
      <c r="L1" s="34" t="s">
        <v>121</v>
      </c>
      <c r="M1" s="34" t="s">
        <v>122</v>
      </c>
      <c r="N1" s="34" t="s">
        <v>123</v>
      </c>
    </row>
    <row r="2" spans="1:14" x14ac:dyDescent="0.35">
      <c r="A2" s="33" t="s">
        <v>124</v>
      </c>
      <c r="B2" s="12">
        <v>2.8238150037793952E-2</v>
      </c>
      <c r="C2" s="12">
        <v>0.92542232623212273</v>
      </c>
      <c r="D2" s="12">
        <v>0.1480214036009847</v>
      </c>
      <c r="E2" s="12">
        <v>5.0470366577025638E-2</v>
      </c>
      <c r="F2" s="12">
        <v>0.28935919188734471</v>
      </c>
      <c r="G2" s="12">
        <v>0.16795824788854241</v>
      </c>
      <c r="I2" s="34" t="s">
        <v>124</v>
      </c>
      <c r="J2" s="12">
        <f>MAX(MIN($B2,B$10),MIN($C2,B$11),MIN($D2,B$12),MIN($E2,B$13),MIN($F2,B$14),MIN($G2,B$15))</f>
        <v>0.28935919188734471</v>
      </c>
      <c r="K2" s="12">
        <f t="shared" ref="J2:N6" si="0">MAX(MIN($B2,C$10),MIN($C2,C$11),MIN($D2,C$12),MIN($E2,C$13),MIN($F2,C$14),MIN($G2,C$15))</f>
        <v>0.41181071502066724</v>
      </c>
      <c r="L2" s="12">
        <f t="shared" si="0"/>
        <v>0.28935919188734471</v>
      </c>
      <c r="M2" s="12">
        <f t="shared" si="0"/>
        <v>0.18777683484742036</v>
      </c>
      <c r="N2" s="12">
        <f t="shared" si="0"/>
        <v>0.28935919188734471</v>
      </c>
    </row>
    <row r="3" spans="1:14" x14ac:dyDescent="0.35">
      <c r="A3" s="33" t="s">
        <v>125</v>
      </c>
      <c r="B3" s="12">
        <v>0.41626472651802937</v>
      </c>
      <c r="C3" s="12">
        <v>0.86825180140837821</v>
      </c>
      <c r="D3" s="12">
        <v>0.96755955147949124</v>
      </c>
      <c r="E3" s="12">
        <v>0.8403627291168948</v>
      </c>
      <c r="F3" s="12">
        <v>0.41604896039337591</v>
      </c>
      <c r="G3" s="12">
        <v>0.7927609348249598</v>
      </c>
      <c r="I3" s="34" t="s">
        <v>125</v>
      </c>
      <c r="J3" s="12">
        <f t="shared" si="0"/>
        <v>0.41626472651802937</v>
      </c>
      <c r="K3" s="12">
        <f t="shared" si="0"/>
        <v>0.8403627291168948</v>
      </c>
      <c r="L3" s="12">
        <f t="shared" si="0"/>
        <v>0.56528966753667331</v>
      </c>
      <c r="M3" s="12">
        <f t="shared" si="0"/>
        <v>0.7927609348249598</v>
      </c>
      <c r="N3" s="12">
        <f t="shared" si="0"/>
        <v>0.77124618684704993</v>
      </c>
    </row>
    <row r="4" spans="1:14" x14ac:dyDescent="0.35">
      <c r="A4" s="33" t="s">
        <v>126</v>
      </c>
      <c r="B4" s="12">
        <v>0.9995905358134991</v>
      </c>
      <c r="C4" s="12">
        <v>0.99027938681854599</v>
      </c>
      <c r="D4" s="12">
        <v>0.32307211750073106</v>
      </c>
      <c r="E4" s="12">
        <v>7.3835211548514135E-3</v>
      </c>
      <c r="F4" s="12">
        <v>0.93164222163941357</v>
      </c>
      <c r="G4" s="12">
        <v>0.55648343209865725</v>
      </c>
      <c r="I4" s="34" t="s">
        <v>126</v>
      </c>
      <c r="J4" s="12">
        <f t="shared" si="0"/>
        <v>0.79369640950546561</v>
      </c>
      <c r="K4" s="12">
        <f t="shared" si="0"/>
        <v>0.60295695415584249</v>
      </c>
      <c r="L4" s="12">
        <f t="shared" si="0"/>
        <v>0.93164222163941357</v>
      </c>
      <c r="M4" s="12">
        <f t="shared" si="0"/>
        <v>0.55648343209865725</v>
      </c>
      <c r="N4" s="12">
        <f t="shared" si="0"/>
        <v>0.66507113157701903</v>
      </c>
    </row>
    <row r="5" spans="1:14" x14ac:dyDescent="0.35">
      <c r="A5" s="33" t="s">
        <v>127</v>
      </c>
      <c r="B5" s="12">
        <v>0.91628414851066153</v>
      </c>
      <c r="C5" s="12">
        <v>4.2009033995767942E-2</v>
      </c>
      <c r="D5" s="12">
        <v>0.38194172676448979</v>
      </c>
      <c r="E5" s="12">
        <v>4.8690282987978506E-2</v>
      </c>
      <c r="F5" s="12">
        <v>0.62928771852204735</v>
      </c>
      <c r="G5" s="12">
        <v>0.61242115338373337</v>
      </c>
      <c r="I5" s="34" t="s">
        <v>127</v>
      </c>
      <c r="J5" s="12">
        <f t="shared" si="0"/>
        <v>0.62928771852204735</v>
      </c>
      <c r="K5" s="12">
        <f t="shared" si="0"/>
        <v>0.61242115338373337</v>
      </c>
      <c r="L5" s="12">
        <f t="shared" si="0"/>
        <v>0.62928771852204735</v>
      </c>
      <c r="M5" s="12">
        <f t="shared" si="0"/>
        <v>0.61242115338373337</v>
      </c>
      <c r="N5" s="12">
        <f t="shared" si="0"/>
        <v>0.62928771852204735</v>
      </c>
    </row>
    <row r="6" spans="1:14" x14ac:dyDescent="0.35">
      <c r="A6" s="33" t="s">
        <v>128</v>
      </c>
      <c r="B6" s="12">
        <v>0.10924919372175312</v>
      </c>
      <c r="C6" s="12">
        <v>0.15248762529757831</v>
      </c>
      <c r="D6" s="12">
        <v>0.73320101728665832</v>
      </c>
      <c r="E6" s="12">
        <v>0.89207341496976866</v>
      </c>
      <c r="F6" s="12">
        <v>0.54077315415449378</v>
      </c>
      <c r="G6" s="12">
        <v>0.18086438549210992</v>
      </c>
      <c r="I6" s="34" t="s">
        <v>128</v>
      </c>
      <c r="J6" s="12">
        <f t="shared" si="0"/>
        <v>0.54077315415449378</v>
      </c>
      <c r="K6" s="12">
        <f t="shared" si="0"/>
        <v>0.89207341496976866</v>
      </c>
      <c r="L6" s="12">
        <f t="shared" si="0"/>
        <v>0.56528966753667331</v>
      </c>
      <c r="M6" s="12">
        <f t="shared" si="0"/>
        <v>0.56974813227537224</v>
      </c>
      <c r="N6" s="12">
        <f t="shared" si="0"/>
        <v>0.77124618684704993</v>
      </c>
    </row>
    <row r="8" spans="1:14" x14ac:dyDescent="0.35">
      <c r="I8" s="35" t="s">
        <v>129</v>
      </c>
      <c r="J8" s="35" t="s">
        <v>119</v>
      </c>
      <c r="K8" s="35" t="s">
        <v>120</v>
      </c>
      <c r="L8" s="35" t="s">
        <v>121</v>
      </c>
      <c r="M8" s="35" t="s">
        <v>122</v>
      </c>
      <c r="N8" s="35" t="s">
        <v>123</v>
      </c>
    </row>
    <row r="9" spans="1:14" x14ac:dyDescent="0.35">
      <c r="A9" s="36" t="s">
        <v>130</v>
      </c>
      <c r="B9" s="36" t="s">
        <v>119</v>
      </c>
      <c r="C9" s="36" t="s">
        <v>120</v>
      </c>
      <c r="D9" s="36" t="s">
        <v>121</v>
      </c>
      <c r="E9" s="36" t="s">
        <v>122</v>
      </c>
      <c r="F9" s="36" t="s">
        <v>123</v>
      </c>
      <c r="I9" s="35" t="s">
        <v>124</v>
      </c>
      <c r="J9" s="12">
        <f t="shared" ref="J9:N13" si="1">MIN(MAX($B2,B$10),MAX($C2,B$11),MAX($D2,B$12),MAX($E2,B$13),MAX($F2,B$14),MAX($G2,B$15))</f>
        <v>0.16795824788854241</v>
      </c>
      <c r="K9" s="12">
        <f t="shared" si="1"/>
        <v>0.35837054745490704</v>
      </c>
      <c r="L9" s="12">
        <f t="shared" si="1"/>
        <v>0.16795824788854241</v>
      </c>
      <c r="M9" s="12">
        <f t="shared" si="1"/>
        <v>0.21273784330778489</v>
      </c>
      <c r="N9" s="12">
        <f t="shared" si="1"/>
        <v>0.1480214036009847</v>
      </c>
    </row>
    <row r="10" spans="1:14" x14ac:dyDescent="0.35">
      <c r="A10" s="36" t="s">
        <v>112</v>
      </c>
      <c r="B10" s="12">
        <v>0.48166562809079438</v>
      </c>
      <c r="C10" s="12">
        <v>0.60295695415584249</v>
      </c>
      <c r="D10" s="12">
        <v>0.3478517768838576</v>
      </c>
      <c r="E10" s="12">
        <v>0.21273784330778489</v>
      </c>
      <c r="F10" s="12">
        <v>0.15553476839850389</v>
      </c>
      <c r="I10" s="35" t="s">
        <v>125</v>
      </c>
      <c r="J10" s="12">
        <f t="shared" si="1"/>
        <v>0.48166562809079438</v>
      </c>
      <c r="K10" s="12">
        <f t="shared" si="1"/>
        <v>0.41604896039337591</v>
      </c>
      <c r="L10" s="12">
        <f t="shared" si="1"/>
        <v>0.41626472651802937</v>
      </c>
      <c r="M10" s="12">
        <f t="shared" si="1"/>
        <v>0.41604896039337591</v>
      </c>
      <c r="N10" s="12">
        <f t="shared" si="1"/>
        <v>0.41626472651802937</v>
      </c>
    </row>
    <row r="11" spans="1:14" x14ac:dyDescent="0.35">
      <c r="A11" s="36" t="s">
        <v>113</v>
      </c>
      <c r="B11" s="12">
        <v>0.10036149756445101</v>
      </c>
      <c r="C11" s="12">
        <v>0.41181071502066724</v>
      </c>
      <c r="D11" s="12">
        <v>0.12826776027452325</v>
      </c>
      <c r="E11" s="12">
        <v>0.16642295535260132</v>
      </c>
      <c r="F11" s="12">
        <v>7.5003306521093549E-2</v>
      </c>
      <c r="I11" s="35" t="s">
        <v>126</v>
      </c>
      <c r="J11" s="12">
        <f t="shared" si="1"/>
        <v>0.34210623338736734</v>
      </c>
      <c r="K11" s="12">
        <f t="shared" si="1"/>
        <v>0.46941214823963862</v>
      </c>
      <c r="L11" s="12">
        <f t="shared" si="1"/>
        <v>0.49244051787393917</v>
      </c>
      <c r="M11" s="12">
        <f t="shared" si="1"/>
        <v>0.40537027056475872</v>
      </c>
      <c r="N11" s="12">
        <f t="shared" si="1"/>
        <v>0.32307211750073106</v>
      </c>
    </row>
    <row r="12" spans="1:14" x14ac:dyDescent="0.35">
      <c r="A12" s="36" t="s">
        <v>114</v>
      </c>
      <c r="B12" s="12">
        <v>0.39841171467105341</v>
      </c>
      <c r="C12" s="12">
        <v>0.46941214823963862</v>
      </c>
      <c r="D12" s="12">
        <v>0.49244051787393917</v>
      </c>
      <c r="E12" s="12">
        <v>0.40537027056475872</v>
      </c>
      <c r="F12" s="12">
        <v>8.8746960924886764E-2</v>
      </c>
      <c r="I12" s="35" t="s">
        <v>127</v>
      </c>
      <c r="J12" s="12">
        <f t="shared" si="1"/>
        <v>0.10036149756445101</v>
      </c>
      <c r="K12" s="12">
        <f t="shared" si="1"/>
        <v>0.41181071502066724</v>
      </c>
      <c r="L12" s="12">
        <f t="shared" si="1"/>
        <v>0.12826776027452325</v>
      </c>
      <c r="M12" s="12">
        <f t="shared" si="1"/>
        <v>0.16642295535260132</v>
      </c>
      <c r="N12" s="12">
        <f t="shared" si="1"/>
        <v>7.5003306521093549E-2</v>
      </c>
    </row>
    <row r="13" spans="1:14" x14ac:dyDescent="0.35">
      <c r="A13" s="36" t="s">
        <v>115</v>
      </c>
      <c r="B13" s="12">
        <v>0.34210623338736734</v>
      </c>
      <c r="C13" s="12">
        <v>0.92682162991198036</v>
      </c>
      <c r="D13" s="12">
        <v>0.56528966753667331</v>
      </c>
      <c r="E13" s="12">
        <v>0.56974813227537224</v>
      </c>
      <c r="F13" s="12">
        <v>0.77124618684704993</v>
      </c>
      <c r="I13" s="35" t="s">
        <v>128</v>
      </c>
      <c r="J13" s="12">
        <f t="shared" si="1"/>
        <v>0.15248762529757831</v>
      </c>
      <c r="K13" s="12">
        <f t="shared" si="1"/>
        <v>0.41181071502066724</v>
      </c>
      <c r="L13" s="12">
        <f t="shared" si="1"/>
        <v>0.15248762529757831</v>
      </c>
      <c r="M13" s="12">
        <f t="shared" si="1"/>
        <v>0.16642295535260132</v>
      </c>
      <c r="N13" s="12">
        <f t="shared" si="1"/>
        <v>0.15248762529757831</v>
      </c>
    </row>
    <row r="14" spans="1:14" x14ac:dyDescent="0.35">
      <c r="A14" s="36" t="s">
        <v>116</v>
      </c>
      <c r="B14" s="12">
        <v>0.79369640950546561</v>
      </c>
      <c r="C14" s="12">
        <v>0.35837054745490704</v>
      </c>
      <c r="D14" s="12">
        <v>0.99135082889622339</v>
      </c>
      <c r="E14" s="12">
        <v>0.18777683484742036</v>
      </c>
      <c r="F14" s="12">
        <v>0.66507113157701903</v>
      </c>
    </row>
    <row r="15" spans="1:14" x14ac:dyDescent="0.35">
      <c r="A15" s="36" t="s">
        <v>117</v>
      </c>
      <c r="B15" s="12">
        <v>0.10369221629540104</v>
      </c>
      <c r="C15" s="12">
        <v>0.88462620345916265</v>
      </c>
      <c r="D15" s="12">
        <v>0.15294884636365058</v>
      </c>
      <c r="E15" s="12">
        <v>0.82634330509078346</v>
      </c>
      <c r="F15" s="12">
        <v>0.58488711308187546</v>
      </c>
      <c r="I15" s="37" t="s">
        <v>131</v>
      </c>
      <c r="J15" s="37" t="s">
        <v>119</v>
      </c>
      <c r="K15" s="37" t="s">
        <v>120</v>
      </c>
      <c r="L15" s="37" t="s">
        <v>121</v>
      </c>
      <c r="M15" s="37" t="s">
        <v>122</v>
      </c>
      <c r="N15" s="37" t="s">
        <v>123</v>
      </c>
    </row>
    <row r="16" spans="1:14" x14ac:dyDescent="0.35">
      <c r="I16" s="37" t="s">
        <v>124</v>
      </c>
      <c r="J16" s="12">
        <f t="shared" ref="J16:N20" si="2">MAX(($B2*B$10),($C2*B$11),($D2*B$12),($E2*B$13),($F2*B$14),($G2*B$15))</f>
        <v>0.22966335165838855</v>
      </c>
      <c r="K16" s="12">
        <f t="shared" si="2"/>
        <v>0.38109882986173965</v>
      </c>
      <c r="L16" s="12">
        <f t="shared" si="2"/>
        <v>0.28685647472626052</v>
      </c>
      <c r="M16" s="12">
        <f t="shared" si="2"/>
        <v>0.154011518480829</v>
      </c>
      <c r="N16" s="12">
        <f t="shared" si="2"/>
        <v>0.19244444518072812</v>
      </c>
    </row>
    <row r="17" spans="9:14" x14ac:dyDescent="0.35">
      <c r="I17" s="37" t="s">
        <v>125</v>
      </c>
      <c r="J17" s="12">
        <f t="shared" si="2"/>
        <v>0.38548705995129945</v>
      </c>
      <c r="K17" s="12">
        <f t="shared" si="2"/>
        <v>0.77886635431740048</v>
      </c>
      <c r="L17" s="12">
        <f t="shared" si="2"/>
        <v>0.47646552660443697</v>
      </c>
      <c r="M17" s="12">
        <f t="shared" si="2"/>
        <v>0.65509269103011647</v>
      </c>
      <c r="N17" s="12">
        <f t="shared" si="2"/>
        <v>0.64812655039978551</v>
      </c>
    </row>
    <row r="18" spans="9:14" x14ac:dyDescent="0.35">
      <c r="I18" s="37" t="s">
        <v>126</v>
      </c>
      <c r="J18" s="12">
        <f t="shared" si="2"/>
        <v>0.73944108625889771</v>
      </c>
      <c r="K18" s="12">
        <f t="shared" si="2"/>
        <v>0.60271006487711398</v>
      </c>
      <c r="L18" s="12">
        <f t="shared" si="2"/>
        <v>0.92358428865695175</v>
      </c>
      <c r="M18" s="12">
        <f t="shared" si="2"/>
        <v>0.45984635850866701</v>
      </c>
      <c r="N18" s="12">
        <f t="shared" si="2"/>
        <v>0.61960834657065278</v>
      </c>
    </row>
    <row r="19" spans="9:14" x14ac:dyDescent="0.35">
      <c r="I19" s="37" t="s">
        <v>127</v>
      </c>
      <c r="J19" s="12">
        <f t="shared" si="2"/>
        <v>0.49946340273683504</v>
      </c>
      <c r="K19" s="12">
        <f t="shared" si="2"/>
        <v>0.55247989932726815</v>
      </c>
      <c r="L19" s="12">
        <f t="shared" si="2"/>
        <v>0.62384490137104498</v>
      </c>
      <c r="M19" s="12">
        <f t="shared" si="2"/>
        <v>0.50607011999462392</v>
      </c>
      <c r="N19" s="12">
        <f t="shared" si="2"/>
        <v>0.41852109504497864</v>
      </c>
    </row>
    <row r="20" spans="9:14" x14ac:dyDescent="0.35">
      <c r="I20" s="37" t="s">
        <v>128</v>
      </c>
      <c r="J20" s="12">
        <f t="shared" si="2"/>
        <v>0.42920971080936737</v>
      </c>
      <c r="K20" s="12">
        <f t="shared" si="2"/>
        <v>0.82679293646342744</v>
      </c>
      <c r="L20" s="12">
        <f t="shared" si="2"/>
        <v>0.53609591461588257</v>
      </c>
      <c r="M20" s="12">
        <f t="shared" si="2"/>
        <v>0.50825716203153881</v>
      </c>
      <c r="N20" s="12">
        <f t="shared" si="2"/>
        <v>0.68800821968306014</v>
      </c>
    </row>
  </sheetData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6"/>
  <sheetViews>
    <sheetView workbookViewId="0">
      <selection activeCell="G1" sqref="G1:G6"/>
    </sheetView>
  </sheetViews>
  <sheetFormatPr defaultRowHeight="14.5" x14ac:dyDescent="0.35"/>
  <sheetData>
    <row r="1" spans="1:7" x14ac:dyDescent="0.35">
      <c r="A1" s="38" t="s">
        <v>111</v>
      </c>
      <c r="B1" s="39" t="s">
        <v>112</v>
      </c>
      <c r="C1" s="39" t="s">
        <v>113</v>
      </c>
      <c r="D1" s="39" t="s">
        <v>114</v>
      </c>
      <c r="E1" s="39" t="s">
        <v>115</v>
      </c>
      <c r="F1" s="39" t="s">
        <v>116</v>
      </c>
      <c r="G1" s="40" t="s">
        <v>117</v>
      </c>
    </row>
    <row r="2" spans="1:7" x14ac:dyDescent="0.35">
      <c r="A2" s="41" t="s">
        <v>124</v>
      </c>
      <c r="B2" s="12">
        <v>2.8238150037793952E-2</v>
      </c>
      <c r="C2" s="12">
        <v>0.92542232623212273</v>
      </c>
      <c r="D2" s="12">
        <v>0.1480214036009847</v>
      </c>
      <c r="E2" s="12">
        <v>5.0470366577025638E-2</v>
      </c>
      <c r="F2" s="12">
        <v>0.28935919188734471</v>
      </c>
      <c r="G2" s="12">
        <v>0.16795824788854241</v>
      </c>
    </row>
    <row r="3" spans="1:7" x14ac:dyDescent="0.35">
      <c r="A3" s="41" t="s">
        <v>125</v>
      </c>
      <c r="B3" s="12">
        <v>0.41626472651802937</v>
      </c>
      <c r="C3" s="12">
        <v>0.86825180140837821</v>
      </c>
      <c r="D3" s="12">
        <v>0.96755955147949124</v>
      </c>
      <c r="E3" s="12">
        <v>0.8403627291168948</v>
      </c>
      <c r="F3" s="12">
        <v>0.41604896039337591</v>
      </c>
      <c r="G3" s="12">
        <v>0.7927609348249598</v>
      </c>
    </row>
    <row r="4" spans="1:7" x14ac:dyDescent="0.35">
      <c r="A4" s="41" t="s">
        <v>126</v>
      </c>
      <c r="B4" s="12">
        <v>0.9995905358134991</v>
      </c>
      <c r="C4" s="12">
        <v>0.99027938681854599</v>
      </c>
      <c r="D4" s="12">
        <v>0.32307211750073106</v>
      </c>
      <c r="E4" s="12">
        <v>7.3835211548514135E-3</v>
      </c>
      <c r="F4" s="12">
        <v>0.93164222163941357</v>
      </c>
      <c r="G4" s="12">
        <v>0.55648343209865725</v>
      </c>
    </row>
    <row r="5" spans="1:7" x14ac:dyDescent="0.35">
      <c r="A5" s="41" t="s">
        <v>127</v>
      </c>
      <c r="B5" s="12">
        <v>0.91628414851066153</v>
      </c>
      <c r="C5" s="12">
        <v>4.2009033995767942E-2</v>
      </c>
      <c r="D5" s="12">
        <v>0.38194172676448979</v>
      </c>
      <c r="E5" s="12">
        <v>4.8690282987978506E-2</v>
      </c>
      <c r="F5" s="12">
        <v>0.62928771852204735</v>
      </c>
      <c r="G5" s="12">
        <v>0.61242115338373337</v>
      </c>
    </row>
    <row r="6" spans="1:7" x14ac:dyDescent="0.35">
      <c r="A6" s="42" t="s">
        <v>128</v>
      </c>
      <c r="B6" s="12">
        <v>0.10924919372175312</v>
      </c>
      <c r="C6" s="12">
        <v>0.15248762529757831</v>
      </c>
      <c r="D6" s="12">
        <v>0.73320101728665832</v>
      </c>
      <c r="E6" s="12">
        <v>0.89207341496976866</v>
      </c>
      <c r="F6" s="12">
        <v>0.54077315415449378</v>
      </c>
      <c r="G6" s="12">
        <v>0.18086438549210992</v>
      </c>
    </row>
  </sheetData>
  <pageMargins left="0.7" right="0.7" top="0.75" bottom="0.75" header="0.3" footer="0.3"/>
  <pageSetup paperSize="9" orientation="portrait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7"/>
  <sheetViews>
    <sheetView workbookViewId="0">
      <selection activeCell="B1" sqref="B1:F7"/>
    </sheetView>
  </sheetViews>
  <sheetFormatPr defaultRowHeight="14.5" x14ac:dyDescent="0.35"/>
  <sheetData>
    <row r="1" spans="1:6" x14ac:dyDescent="0.35">
      <c r="A1" s="43" t="s">
        <v>130</v>
      </c>
      <c r="B1" s="44" t="s">
        <v>119</v>
      </c>
      <c r="C1" s="44" t="s">
        <v>120</v>
      </c>
      <c r="D1" s="44" t="s">
        <v>121</v>
      </c>
      <c r="E1" s="44" t="s">
        <v>122</v>
      </c>
      <c r="F1" s="45" t="s">
        <v>123</v>
      </c>
    </row>
    <row r="2" spans="1:6" x14ac:dyDescent="0.35">
      <c r="A2" s="46" t="s">
        <v>112</v>
      </c>
      <c r="B2" s="12">
        <v>0.48166562809079438</v>
      </c>
      <c r="C2" s="12">
        <v>0.60295695415584249</v>
      </c>
      <c r="D2" s="12">
        <v>0.3478517768838576</v>
      </c>
      <c r="E2" s="12">
        <v>0.21273784330778489</v>
      </c>
      <c r="F2" s="12">
        <v>0.15553476839850389</v>
      </c>
    </row>
    <row r="3" spans="1:6" x14ac:dyDescent="0.35">
      <c r="A3" s="46" t="s">
        <v>113</v>
      </c>
      <c r="B3" s="12">
        <v>0.10036149756445101</v>
      </c>
      <c r="C3" s="12">
        <v>0.41181071502066724</v>
      </c>
      <c r="D3" s="12">
        <v>0.12826776027452325</v>
      </c>
      <c r="E3" s="12">
        <v>0.16642295535260132</v>
      </c>
      <c r="F3" s="12">
        <v>7.5003306521093549E-2</v>
      </c>
    </row>
    <row r="4" spans="1:6" x14ac:dyDescent="0.35">
      <c r="A4" s="46" t="s">
        <v>114</v>
      </c>
      <c r="B4" s="12">
        <v>0.39841171467105341</v>
      </c>
      <c r="C4" s="12">
        <v>0.46941214823963862</v>
      </c>
      <c r="D4" s="12">
        <v>0.49244051787393917</v>
      </c>
      <c r="E4" s="12">
        <v>0.40537027056475872</v>
      </c>
      <c r="F4" s="12">
        <v>8.8746960924886764E-2</v>
      </c>
    </row>
    <row r="5" spans="1:6" x14ac:dyDescent="0.35">
      <c r="A5" s="46" t="s">
        <v>115</v>
      </c>
      <c r="B5" s="12">
        <v>0.34210623338736734</v>
      </c>
      <c r="C5" s="12">
        <v>0.92682162991198036</v>
      </c>
      <c r="D5" s="12">
        <v>0.56528966753667331</v>
      </c>
      <c r="E5" s="12">
        <v>0.56974813227537224</v>
      </c>
      <c r="F5" s="12">
        <v>0.77124618684704993</v>
      </c>
    </row>
    <row r="6" spans="1:6" x14ac:dyDescent="0.35">
      <c r="A6" s="46" t="s">
        <v>116</v>
      </c>
      <c r="B6" s="12">
        <v>0.79369640950546561</v>
      </c>
      <c r="C6" s="12">
        <v>0.35837054745490704</v>
      </c>
      <c r="D6" s="12">
        <v>0.99135082889622339</v>
      </c>
      <c r="E6" s="12">
        <v>0.18777683484742036</v>
      </c>
      <c r="F6" s="12">
        <v>0.66507113157701903</v>
      </c>
    </row>
    <row r="7" spans="1:6" x14ac:dyDescent="0.35">
      <c r="A7" s="47" t="s">
        <v>117</v>
      </c>
      <c r="B7" s="12">
        <v>0.10369221629540104</v>
      </c>
      <c r="C7" s="12">
        <v>0.88462620345916265</v>
      </c>
      <c r="D7" s="12">
        <v>0.15294884636365058</v>
      </c>
      <c r="E7" s="12">
        <v>0.82634330509078346</v>
      </c>
      <c r="F7" s="12">
        <v>0.58488711308187546</v>
      </c>
    </row>
  </sheetData>
  <pageMargins left="0.7" right="0.7" top="0.75" bottom="0.75" header="0.3" footer="0.3"/>
  <pageSetup paperSize="9" orientation="portrait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6"/>
  <sheetViews>
    <sheetView workbookViewId="0"/>
  </sheetViews>
  <sheetFormatPr defaultRowHeight="14.5" x14ac:dyDescent="0.35"/>
  <cols>
    <col min="1" max="2" width="10.54296875" bestFit="1" customWidth="1"/>
    <col min="3" max="6" width="9.90625" bestFit="1" customWidth="1"/>
    <col min="10" max="10" width="9.90625" bestFit="1" customWidth="1"/>
  </cols>
  <sheetData>
    <row r="1" spans="1:6" x14ac:dyDescent="0.35">
      <c r="A1" s="34" t="s">
        <v>118</v>
      </c>
      <c r="B1" s="34" t="s">
        <v>119</v>
      </c>
      <c r="C1" s="34" t="s">
        <v>120</v>
      </c>
      <c r="D1" s="34" t="s">
        <v>121</v>
      </c>
      <c r="E1" s="34" t="s">
        <v>122</v>
      </c>
      <c r="F1" s="34" t="s">
        <v>123</v>
      </c>
    </row>
    <row r="2" spans="1:6" x14ac:dyDescent="0.35">
      <c r="A2" s="34" t="s">
        <v>124</v>
      </c>
      <c r="B2" s="12">
        <f>MAX(MIN(A!$B2,B!B$2),MIN(A!$C2,B!B$3),MIN(A!$D2,B!B$4),MIN(A!$E2,B!B$5),MIN(A!$F2,B!B$6),MIN(A!$G2,B!B$7))</f>
        <v>0.28935919188734471</v>
      </c>
      <c r="C2" s="12">
        <f>MAX(MIN(A!$B2,B!C$2),MIN(A!$C2,B!C$3),MIN(A!$D2,B!C$4),MIN(A!$E2,B!C$5),MIN(A!$F2,B!C$6),MIN(A!$G2,B!C$7))</f>
        <v>0.41181071502066724</v>
      </c>
      <c r="D2" s="12">
        <f>MAX(MIN(A!$B2,B!D$2),MIN(A!$C2,B!D$3),MIN(A!$D2,B!D$4),MIN(A!$E2,B!D$5),MIN(A!$F2,B!D$6),MIN(A!$G2,B!D$7))</f>
        <v>0.28935919188734471</v>
      </c>
      <c r="E2" s="12">
        <f>MAX(MIN(A!$B2,B!E$2),MIN(A!$C2,B!E$3),MIN(A!$D2,B!E$4),MIN(A!$E2,B!E$5),MIN(A!$F2,B!E$6),MIN(A!$G2,B!E$7))</f>
        <v>0.18777683484742036</v>
      </c>
      <c r="F2" s="12">
        <f>MAX(MIN(A!$B2,B!F$2),MIN(A!$C2,B!F$3),MIN(A!$D2,B!F$4),MIN(A!$E2,B!F$5),MIN(A!$F2,B!F$6),MIN(A!$G2,B!F$7))</f>
        <v>0.28935919188734471</v>
      </c>
    </row>
    <row r="3" spans="1:6" x14ac:dyDescent="0.35">
      <c r="A3" s="34" t="s">
        <v>125</v>
      </c>
      <c r="B3" s="12">
        <f>MAX(MIN(A!$B3,B!B$2),MIN(A!$C3,B!B$3),MIN(A!$D3,B!B$4),MIN(A!$E3,B!B$5),MIN(A!$F3,B!B$6),MIN(A!$G3,B!B$7))</f>
        <v>0.41626472651802937</v>
      </c>
      <c r="C3" s="12">
        <f>MAX(MIN(A!$B3,B!C$2),MIN(A!$C3,B!C$3),MIN(A!$D3,B!C$4),MIN(A!$E3,B!C$5),MIN(A!$F3,B!C$6),MIN(A!$G3,B!C$7))</f>
        <v>0.8403627291168948</v>
      </c>
      <c r="D3" s="12">
        <f>MAX(MIN(A!$B3,B!D$2),MIN(A!$C3,B!D$3),MIN(A!$D3,B!D$4),MIN(A!$E3,B!D$5),MIN(A!$F3,B!D$6),MIN(A!$G3,B!D$7))</f>
        <v>0.56528966753667331</v>
      </c>
      <c r="E3" s="12">
        <f>MAX(MIN(A!$B3,B!E$2),MIN(A!$C3,B!E$3),MIN(A!$D3,B!E$4),MIN(A!$E3,B!E$5),MIN(A!$F3,B!E$6),MIN(A!$G3,B!E$7))</f>
        <v>0.7927609348249598</v>
      </c>
      <c r="F3" s="12">
        <f>MAX(MIN(A!$B3,B!F$2),MIN(A!$C3,B!F$3),MIN(A!$D3,B!F$4),MIN(A!$E3,B!F$5),MIN(A!$F3,B!F$6),MIN(A!$G3,B!F$7))</f>
        <v>0.77124618684704993</v>
      </c>
    </row>
    <row r="4" spans="1:6" x14ac:dyDescent="0.35">
      <c r="A4" s="34" t="s">
        <v>126</v>
      </c>
      <c r="B4" s="12">
        <f>MAX(MIN(A!$B4,B!B$2),MIN(A!$C4,B!B$3),MIN(A!$D4,B!B$4),MIN(A!$E4,B!B$5),MIN(A!$F4,B!B$6),MIN(A!$G4,B!B$7))</f>
        <v>0.79369640950546561</v>
      </c>
      <c r="C4" s="12">
        <f>MAX(MIN(A!$B4,B!C$2),MIN(A!$C4,B!C$3),MIN(A!$D4,B!C$4),MIN(A!$E4,B!C$5),MIN(A!$F4,B!C$6),MIN(A!$G4,B!C$7))</f>
        <v>0.60295695415584249</v>
      </c>
      <c r="D4" s="12">
        <f>MAX(MIN(A!$B4,B!D$2),MIN(A!$C4,B!D$3),MIN(A!$D4,B!D$4),MIN(A!$E4,B!D$5),MIN(A!$F4,B!D$6),MIN(A!$G4,B!D$7))</f>
        <v>0.93164222163941357</v>
      </c>
      <c r="E4" s="12">
        <f>MAX(MIN(A!$B4,B!E$2),MIN(A!$C4,B!E$3),MIN(A!$D4,B!E$4),MIN(A!$E4,B!E$5),MIN(A!$F4,B!E$6),MIN(A!$G4,B!E$7))</f>
        <v>0.55648343209865725</v>
      </c>
      <c r="F4" s="12">
        <f>MAX(MIN(A!$B4,B!F$2),MIN(A!$C4,B!F$3),MIN(A!$D4,B!F$4),MIN(A!$E4,B!F$5),MIN(A!$F4,B!F$6),MIN(A!$G4,B!F$7))</f>
        <v>0.66507113157701903</v>
      </c>
    </row>
    <row r="5" spans="1:6" x14ac:dyDescent="0.35">
      <c r="A5" s="34" t="s">
        <v>127</v>
      </c>
      <c r="B5" s="12">
        <f>MAX(MIN(A!$B5,B!B$2),MIN(A!$C5,B!B$3),MIN(A!$D5,B!B$4),MIN(A!$E5,B!B$5),MIN(A!$F5,B!B$6),MIN(A!$G5,B!B$7))</f>
        <v>0.62928771852204735</v>
      </c>
      <c r="C5" s="12">
        <f>MAX(MIN(A!$B5,B!C$2),MIN(A!$C5,B!C$3),MIN(A!$D5,B!C$4),MIN(A!$E5,B!C$5),MIN(A!$F5,B!C$6),MIN(A!$G5,B!C$7))</f>
        <v>0.61242115338373337</v>
      </c>
      <c r="D5" s="12">
        <f>MAX(MIN(A!$B5,B!D$2),MIN(A!$C5,B!D$3),MIN(A!$D5,B!D$4),MIN(A!$E5,B!D$5),MIN(A!$F5,B!D$6),MIN(A!$G5,B!D$7))</f>
        <v>0.62928771852204735</v>
      </c>
      <c r="E5" s="12">
        <f>MAX(MIN(A!$B5,B!E$2),MIN(A!$C5,B!E$3),MIN(A!$D5,B!E$4),MIN(A!$E5,B!E$5),MIN(A!$F5,B!E$6),MIN(A!$G5,B!E$7))</f>
        <v>0.61242115338373337</v>
      </c>
      <c r="F5" s="12">
        <f>MAX(MIN(A!$B5,B!F$2),MIN(A!$C5,B!F$3),MIN(A!$D5,B!F$4),MIN(A!$E5,B!F$5),MIN(A!$F5,B!F$6),MIN(A!$G5,B!F$7))</f>
        <v>0.62928771852204735</v>
      </c>
    </row>
    <row r="6" spans="1:6" x14ac:dyDescent="0.35">
      <c r="A6" s="34" t="s">
        <v>128</v>
      </c>
      <c r="B6" s="12">
        <f>MAX(MIN(A!$B6,B!B$2),MIN(A!$C6,B!B$3),MIN(A!$D6,B!B$4),MIN(A!$E6,B!B$5),MIN(A!$F6,B!B$6),MIN(A!$G6,B!B$7))</f>
        <v>0.54077315415449378</v>
      </c>
      <c r="C6" s="12">
        <f>MAX(MIN(A!$B6,B!C$2),MIN(A!$C6,B!C$3),MIN(A!$D6,B!C$4),MIN(A!$E6,B!C$5),MIN(A!$F6,B!C$6),MIN(A!$G6,B!C$7))</f>
        <v>0.89207341496976866</v>
      </c>
      <c r="D6" s="12">
        <f>MAX(MIN(A!$B6,B!D$2),MIN(A!$C6,B!D$3),MIN(A!$D6,B!D$4),MIN(A!$E6,B!D$5),MIN(A!$F6,B!D$6),MIN(A!$G6,B!D$7))</f>
        <v>0.56528966753667331</v>
      </c>
      <c r="E6" s="12">
        <f>MAX(MIN(A!$B6,B!E$2),MIN(A!$C6,B!E$3),MIN(A!$D6,B!E$4),MIN(A!$E6,B!E$5),MIN(A!$F6,B!E$6),MIN(A!$G6,B!E$7))</f>
        <v>0.56974813227537224</v>
      </c>
      <c r="F6" s="12">
        <f>MAX(MIN(A!$B6,B!F$2),MIN(A!$C6,B!F$3),MIN(A!$D6,B!F$4),MIN(A!$E6,B!F$5),MIN(A!$F6,B!F$6),MIN(A!$G6,B!F$7))</f>
        <v>0.77124618684704993</v>
      </c>
    </row>
  </sheetData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6"/>
  <sheetViews>
    <sheetView workbookViewId="0">
      <selection activeCell="B2" sqref="B2"/>
    </sheetView>
  </sheetViews>
  <sheetFormatPr defaultRowHeight="14.5" x14ac:dyDescent="0.35"/>
  <cols>
    <col min="1" max="2" width="10.54296875" bestFit="1" customWidth="1"/>
  </cols>
  <sheetData>
    <row r="1" spans="1:6" x14ac:dyDescent="0.35">
      <c r="A1" s="35" t="s">
        <v>129</v>
      </c>
      <c r="B1" s="35" t="s">
        <v>119</v>
      </c>
      <c r="C1" s="35" t="s">
        <v>120</v>
      </c>
      <c r="D1" s="35" t="s">
        <v>121</v>
      </c>
      <c r="E1" s="35" t="s">
        <v>122</v>
      </c>
      <c r="F1" s="35" t="s">
        <v>123</v>
      </c>
    </row>
    <row r="2" spans="1:6" x14ac:dyDescent="0.35">
      <c r="A2" s="35" t="s">
        <v>124</v>
      </c>
      <c r="B2" s="12">
        <f>MIN(MAX(A!$B2,B!B$2),MAX(A!$C2,B!B$3),MAX(A!$D2,B!B$4),MAX(A!$E2,B!B$5),MAX(A!$F2,B!B$6),MAX(A!$G2,B!B$7))</f>
        <v>0.16795824788854241</v>
      </c>
      <c r="C2" s="12">
        <f>MIN(MAX(A!$B2,B!C$2),MAX(A!$C2,B!C$3),MAX(A!$D2,B!C$4),MAX(A!$E2,B!C$5),MAX(A!$F2,B!C$6),MAX(A!$G2,B!C$7))</f>
        <v>0.35837054745490704</v>
      </c>
      <c r="D2" s="12">
        <f>MIN(MAX(A!$B2,B!D$2),MAX(A!$C2,B!D$3),MAX(A!$D2,B!D$4),MAX(A!$E2,B!D$5),MAX(A!$F2,B!D$6),MAX(A!$G2,B!D$7))</f>
        <v>0.16795824788854241</v>
      </c>
      <c r="E2" s="12">
        <f>MIN(MAX(A!$B2,B!E$2),MAX(A!$C2,B!E$3),MAX(A!$D2,B!E$4),MAX(A!$E2,B!E$5),MAX(A!$F2,B!E$6),MAX(A!$G2,B!E$7))</f>
        <v>0.21273784330778489</v>
      </c>
      <c r="F2" s="12">
        <f>MIN(MAX(A!$B2,B!F$2),MAX(A!$C2,B!F$3),MAX(A!$D2,B!F$4),MAX(A!$E2,B!F$5),MAX(A!$F2,B!F$6),MAX(A!$G2,B!F$7))</f>
        <v>0.1480214036009847</v>
      </c>
    </row>
    <row r="3" spans="1:6" x14ac:dyDescent="0.35">
      <c r="A3" s="35" t="s">
        <v>125</v>
      </c>
      <c r="B3" s="12">
        <f>MIN(MAX(A!$B3,B!B$2),MAX(A!$C3,B!B$3),MAX(A!$D3,B!B$4),MAX(A!$E3,B!B$5),MAX(A!$F3,B!B$6),MAX(A!$G3,B!B$7))</f>
        <v>0.48166562809079438</v>
      </c>
      <c r="C3" s="12">
        <f>MIN(MAX(A!$B3,B!C$2),MAX(A!$C3,B!C$3),MAX(A!$D3,B!C$4),MAX(A!$E3,B!C$5),MAX(A!$F3,B!C$6),MAX(A!$G3,B!C$7))</f>
        <v>0.41604896039337591</v>
      </c>
      <c r="D3" s="12">
        <f>MIN(MAX(A!$B3,B!D$2),MAX(A!$C3,B!D$3),MAX(A!$D3,B!D$4),MAX(A!$E3,B!D$5),MAX(A!$F3,B!D$6),MAX(A!$G3,B!D$7))</f>
        <v>0.41626472651802937</v>
      </c>
      <c r="E3" s="12">
        <f>MIN(MAX(A!$B3,B!E$2),MAX(A!$C3,B!E$3),MAX(A!$D3,B!E$4),MAX(A!$E3,B!E$5),MAX(A!$F3,B!E$6),MAX(A!$G3,B!E$7))</f>
        <v>0.41604896039337591</v>
      </c>
      <c r="F3" s="12">
        <f>MIN(MAX(A!$B3,B!F$2),MAX(A!$C3,B!F$3),MAX(A!$D3,B!F$4),MAX(A!$E3,B!F$5),MAX(A!$F3,B!F$6),MAX(A!$G3,B!F$7))</f>
        <v>0.41626472651802937</v>
      </c>
    </row>
    <row r="4" spans="1:6" x14ac:dyDescent="0.35">
      <c r="A4" s="35" t="s">
        <v>126</v>
      </c>
      <c r="B4" s="12">
        <f>MIN(MAX(A!$B4,B!B$2),MAX(A!$C4,B!B$3),MAX(A!$D4,B!B$4),MAX(A!$E4,B!B$5),MAX(A!$F4,B!B$6),MAX(A!$G4,B!B$7))</f>
        <v>0.34210623338736734</v>
      </c>
      <c r="C4" s="12">
        <f>MIN(MAX(A!$B4,B!C$2),MAX(A!$C4,B!C$3),MAX(A!$D4,B!C$4),MAX(A!$E4,B!C$5),MAX(A!$F4,B!C$6),MAX(A!$G4,B!C$7))</f>
        <v>0.46941214823963862</v>
      </c>
      <c r="D4" s="12">
        <f>MIN(MAX(A!$B4,B!D$2),MAX(A!$C4,B!D$3),MAX(A!$D4,B!D$4),MAX(A!$E4,B!D$5),MAX(A!$F4,B!D$6),MAX(A!$G4,B!D$7))</f>
        <v>0.49244051787393917</v>
      </c>
      <c r="E4" s="12">
        <f>MIN(MAX(A!$B4,B!E$2),MAX(A!$C4,B!E$3),MAX(A!$D4,B!E$4),MAX(A!$E4,B!E$5),MAX(A!$F4,B!E$6),MAX(A!$G4,B!E$7))</f>
        <v>0.40537027056475872</v>
      </c>
      <c r="F4" s="12">
        <f>MIN(MAX(A!$B4,B!F$2),MAX(A!$C4,B!F$3),MAX(A!$D4,B!F$4),MAX(A!$E4,B!F$5),MAX(A!$F4,B!F$6),MAX(A!$G4,B!F$7))</f>
        <v>0.32307211750073106</v>
      </c>
    </row>
    <row r="5" spans="1:6" x14ac:dyDescent="0.35">
      <c r="A5" s="35" t="s">
        <v>127</v>
      </c>
      <c r="B5" s="12">
        <f>MIN(MAX(A!$B5,B!B$2),MAX(A!$C5,B!B$3),MAX(A!$D5,B!B$4),MAX(A!$E5,B!B$5),MAX(A!$F5,B!B$6),MAX(A!$G5,B!B$7))</f>
        <v>0.10036149756445101</v>
      </c>
      <c r="C5" s="12">
        <f>MIN(MAX(A!$B5,B!C$2),MAX(A!$C5,B!C$3),MAX(A!$D5,B!C$4),MAX(A!$E5,B!C$5),MAX(A!$F5,B!C$6),MAX(A!$G5,B!C$7))</f>
        <v>0.41181071502066724</v>
      </c>
      <c r="D5" s="12">
        <f>MIN(MAX(A!$B5,B!D$2),MAX(A!$C5,B!D$3),MAX(A!$D5,B!D$4),MAX(A!$E5,B!D$5),MAX(A!$F5,B!D$6),MAX(A!$G5,B!D$7))</f>
        <v>0.12826776027452325</v>
      </c>
      <c r="E5" s="12">
        <f>MIN(MAX(A!$B5,B!E$2),MAX(A!$C5,B!E$3),MAX(A!$D5,B!E$4),MAX(A!$E5,B!E$5),MAX(A!$F5,B!E$6),MAX(A!$G5,B!E$7))</f>
        <v>0.16642295535260132</v>
      </c>
      <c r="F5" s="12">
        <f>MIN(MAX(A!$B5,B!F$2),MAX(A!$C5,B!F$3),MAX(A!$D5,B!F$4),MAX(A!$E5,B!F$5),MAX(A!$F5,B!F$6),MAX(A!$G5,B!F$7))</f>
        <v>7.5003306521093549E-2</v>
      </c>
    </row>
    <row r="6" spans="1:6" x14ac:dyDescent="0.35">
      <c r="A6" s="35" t="s">
        <v>128</v>
      </c>
      <c r="B6" s="12">
        <f>MIN(MAX(A!$B6,B!B$2),MAX(A!$C6,B!B$3),MAX(A!$D6,B!B$4),MAX(A!$E6,B!B$5),MAX(A!$F6,B!B$6),MAX(A!$G6,B!B$7))</f>
        <v>0.15248762529757831</v>
      </c>
      <c r="C6" s="12">
        <f>MIN(MAX(A!$B6,B!C$2),MAX(A!$C6,B!C$3),MAX(A!$D6,B!C$4),MAX(A!$E6,B!C$5),MAX(A!$F6,B!C$6),MAX(A!$G6,B!C$7))</f>
        <v>0.41181071502066724</v>
      </c>
      <c r="D6" s="12">
        <f>MIN(MAX(A!$B6,B!D$2),MAX(A!$C6,B!D$3),MAX(A!$D6,B!D$4),MAX(A!$E6,B!D$5),MAX(A!$F6,B!D$6),MAX(A!$G6,B!D$7))</f>
        <v>0.15248762529757831</v>
      </c>
      <c r="E6" s="12">
        <f>MIN(MAX(A!$B6,B!E$2),MAX(A!$C6,B!E$3),MAX(A!$D6,B!E$4),MAX(A!$E6,B!E$5),MAX(A!$F6,B!E$6),MAX(A!$G6,B!E$7))</f>
        <v>0.16642295535260132</v>
      </c>
      <c r="F6" s="12">
        <f>MIN(MAX(A!$B6,B!F$2),MAX(A!$C6,B!F$3),MAX(A!$D6,B!F$4),MAX(A!$E6,B!F$5),MAX(A!$F6,B!F$6),MAX(A!$G6,B!F$7))</f>
        <v>0.15248762529757831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5</vt:i4>
      </vt:variant>
    </vt:vector>
  </HeadingPairs>
  <TitlesOfParts>
    <vt:vector size="24" baseType="lpstr">
      <vt:lpstr>Функции принадлежности</vt:lpstr>
      <vt:lpstr>Лог. операции</vt:lpstr>
      <vt:lpstr>Проверки</vt:lpstr>
      <vt:lpstr>Возраст и машины</vt:lpstr>
      <vt:lpstr>Композиции</vt:lpstr>
      <vt:lpstr>A</vt:lpstr>
      <vt:lpstr>B</vt:lpstr>
      <vt:lpstr>MaxMin</vt:lpstr>
      <vt:lpstr>MinMax</vt:lpstr>
      <vt:lpstr>Multiple</vt:lpstr>
      <vt:lpstr>Мамдани</vt:lpstr>
      <vt:lpstr>Ларсен_макс</vt:lpstr>
      <vt:lpstr>Ларсен_сумм</vt:lpstr>
      <vt:lpstr>Цукамото</vt:lpstr>
      <vt:lpstr>Сугэно</vt:lpstr>
      <vt:lpstr>МАИ_Трен_Согл</vt:lpstr>
      <vt:lpstr>МАИ_Трен_НеСогл</vt:lpstr>
      <vt:lpstr>МАИ_Проф_Согл</vt:lpstr>
      <vt:lpstr>МАИ_Проф_НеСогл после проверки </vt:lpstr>
      <vt:lpstr>Проверки!A</vt:lpstr>
      <vt:lpstr>A_1</vt:lpstr>
      <vt:lpstr>Проверки!B</vt:lpstr>
      <vt:lpstr>B_1</vt:lpstr>
      <vt:lpstr>Проверки!f_C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</dc:creator>
  <dc:description/>
  <cp:lastModifiedBy>ada-win</cp:lastModifiedBy>
  <cp:revision>8</cp:revision>
  <dcterms:created xsi:type="dcterms:W3CDTF">2026-03-26T20:22:53Z</dcterms:created>
  <dcterms:modified xsi:type="dcterms:W3CDTF">2026-04-17T10:14:17Z</dcterms:modified>
  <dc:language>ru-RU</dc:language>
</cp:coreProperties>
</file>