
<file path=[Content_Types].xml><?xml version="1.0" encoding="utf-8"?>
<Types xmlns="http://schemas.openxmlformats.org/package/2006/content-types">
  <Default Extension="jpg" ContentType="image/jpeg"/>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worksheets/sheet6.xml" ContentType="application/vnd.openxmlformats-officedocument.spreadsheetml.worksheet+xml"/>
  <Override PartName="/xl/worksheets/sheet5.xml" ContentType="application/vnd.openxmlformats-officedocument.spreadsheetml.worksheet+xml"/>
  <Override PartName="/xl/charts/chart14.xml" ContentType="application/vnd.openxmlformats-officedocument.drawingml.chart+xml"/>
  <Override PartName="/xl/charts/chart12.xml" ContentType="application/vnd.openxmlformats-officedocument.drawingml.chart+xml"/>
  <Override PartName="/xl/charts/chart10.xml" ContentType="application/vnd.openxmlformats-officedocument.drawingml.chart+xml"/>
  <Override PartName="/xl/charts/style1.xml" ContentType="application/vnd.ms-office.chartstyle+xml"/>
  <Override PartName="/xl/worksheets/sheet4.xml" ContentType="application/vnd.openxmlformats-officedocument.spreadsheetml.worksheet+xml"/>
  <Override PartName="/xl/charts/chart7.xml" ContentType="application/vnd.openxmlformats-officedocument.drawingml.chart+xml"/>
  <Override PartName="/xl/charts/style3.xml" ContentType="application/vnd.ms-office.chartstyle+xml"/>
  <Override PartName="/xl/externalLinks/externalLink2.xml" ContentType="application/vnd.openxmlformats-officedocument.spreadsheetml.externalLink+xml"/>
  <Override PartName="/xl/charts/chart5.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2.xml" ContentType="application/vnd.openxmlformats-officedocument.drawingml.chart+xml"/>
  <Override PartName="/docProps/app.xml" ContentType="application/vnd.openxmlformats-officedocument.extended-properties+xml"/>
  <Override PartName="/xl/charts/style2.xml" ContentType="application/vnd.ms-office.chartstyle+xml"/>
  <Override PartName="/xl/worksheets/sheet11.xml" ContentType="application/vnd.openxmlformats-officedocument.spreadsheetml.worksheet+xml"/>
  <Override PartName="/xl/styles.xml" ContentType="application/vnd.openxmlformats-officedocument.spreadsheetml.styles+xml"/>
  <Override PartName="/xl/charts/colors2.xml" ContentType="application/vnd.ms-office.chartcolorstyle+xml"/>
  <Override PartName="/xl/charts/colors1.xml" ContentType="application/vnd.ms-office.chartcolorstyle+xml"/>
  <Override PartName="/xl/charts/chart1.xml" ContentType="application/vnd.openxmlformats-officedocument.drawingml.chart+xml"/>
  <Override PartName="/xl/charts/chart6.xml" ContentType="application/vnd.openxmlformats-officedocument.drawingml.chart+xml"/>
  <Override PartName="/xl/worksheets/sheet8.xml" ContentType="application/vnd.openxmlformats-officedocument.spreadsheetml.worksheet+xml"/>
  <Override PartName="/xl/charts/chart15.xml" ContentType="application/vnd.openxmlformats-officedocument.drawingml.chart+xml"/>
  <Override PartName="/xl/workbook.xml" ContentType="application/vnd.openxmlformats-officedocument.spreadsheetml.sheet.main+xml"/>
  <Override PartName="/xl/worksheets/sheet10.xml" ContentType="application/vnd.openxmlformats-officedocument.spreadsheetml.worksheet+xml"/>
  <Override PartName="/docProps/core.xml" ContentType="application/vnd.openxmlformats-package.core-properties+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xl/worksheets/sheet7.xml" ContentType="application/vnd.openxmlformats-officedocument.spreadsheetml.worksheet+xml"/>
  <Override PartName="/xl/charts/chart11.xml" ContentType="application/vnd.openxmlformats-officedocument.drawingml.chart+xml"/>
  <Override PartName="/xl/charts/colors3.xml" ContentType="application/vnd.ms-office.chartcolorstyle+xml"/>
  <Override PartName="/xl/worksheets/sheet9.xml" ContentType="application/vnd.openxmlformats-officedocument.spreadsheetml.worksheet+xml"/>
  <Override PartName="/xl/charts/chart3.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worksheets/sheet12.xml" ContentType="application/vnd.openxmlformats-officedocument.spreadsheetml.worksheet+xml"/>
  <Override PartName="/xl/drawings/drawing4.xml" ContentType="application/vnd.openxmlformats-officedocument.drawing+xml"/>
  <Override PartName="/xl/worksheets/sheet13.xml" ContentType="application/vnd.openxmlformats-officedocument.spreadsheetml.worksheet+xml"/>
  <Override PartName="/xl/worksheets/sheet14.xml" ContentType="application/vnd.openxmlformats-officedocument.spreadsheetml.worksheet+xml"/>
  <Override PartName="/xl/drawings/drawing5.xml" ContentType="application/vnd.openxmlformats-officedocument.drawing+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charts/chart13.xml" ContentType="application/vnd.openxmlformats-officedocument.drawingml.chart+xml"/>
  <Override PartName="/xl/worksheets/sheet3.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ЭтаКнига" updateLinks="never"/>
  <bookViews>
    <workbookView xWindow="360" yWindow="15" windowWidth="20955" windowHeight="9720" activeTab="8"/>
  </bookViews>
  <sheets>
    <sheet name="1" sheetId="1" state="visible" r:id="rId4"/>
    <sheet name="2" sheetId="2" state="visible" r:id="rId5"/>
    <sheet name="3" sheetId="3" state="visible" r:id="rId6"/>
    <sheet name="4" sheetId="4" state="visible" r:id="rId7"/>
    <sheet name="5" sheetId="5" state="visible" r:id="rId8"/>
    <sheet name="бс" sheetId="6" state="visible" r:id="rId9"/>
    <sheet name="бм" sheetId="7" state="visible" r:id="rId10"/>
    <sheet name="э" sheetId="8" state="visible" r:id="rId11"/>
    <sheet name="аб" sheetId="9" state="visible" r:id="rId12"/>
    <sheet name="офр" sheetId="10" state="visible" r:id="rId13"/>
    <sheet name="фу" sheetId="11" state="visible" r:id="rId14"/>
    <sheet name="дкз" sheetId="12" state="visible" r:id="rId15"/>
    <sheet name="сф" sheetId="13" state="visible" r:id="rId16"/>
    <sheet name="дп" sheetId="14" state="visible" r:id="rId17"/>
  </sheets>
  <externalReferences>
    <externalReference r:id="rId1"/>
    <externalReference r:id="rId2"/>
    <externalReference r:id="rId3"/>
  </externalReferences>
  <definedNames>
    <definedName name="a" localSheetId="6">#REF!</definedName>
    <definedName name="b" localSheetId="6">#REF!</definedName>
    <definedName name="d" localSheetId="6">#REF!</definedName>
    <definedName name="e" localSheetId="6">#REF!</definedName>
    <definedName name="f" localSheetId="6">#REF!</definedName>
    <definedName name="g" localSheetId="6">#REF!</definedName>
    <definedName name="h" localSheetId="6">#REF!</definedName>
    <definedName name="i" localSheetId="6">#REF!</definedName>
    <definedName name="j" localSheetId="6">#REF!</definedName>
    <definedName name="k" localSheetId="6">#REF!</definedName>
    <definedName name="K121_" localSheetId="6">#REF!</definedName>
    <definedName name="l" localSheetId="6">#REF!</definedName>
    <definedName name="а" localSheetId="6">#REF!</definedName>
    <definedName name="б" localSheetId="6">#REF!</definedName>
    <definedName name="в" localSheetId="6">#REF!</definedName>
    <definedName name="Выручка" localSheetId="6">#REF!</definedName>
    <definedName name="г" localSheetId="6">#REF!</definedName>
    <definedName name="д" localSheetId="6">#REF!</definedName>
    <definedName name="Денежный_поток" localSheetId="6">#REF!</definedName>
    <definedName name="е" localSheetId="6">#REF!</definedName>
    <definedName name="ж" localSheetId="6">#REF!</definedName>
    <definedName name="з" localSheetId="6">#REF!</definedName>
    <definedName name="и" localSheetId="6">#REF!</definedName>
    <definedName name="к" localSheetId="6">#REF!</definedName>
    <definedName name="м" localSheetId="6">#REF!</definedName>
    <definedName name="Оборотный_капитал" localSheetId="6">#REF!</definedName>
    <definedName name="П" localSheetId="6">#REF!</definedName>
    <definedName name="Поступления" localSheetId="6">#REF!</definedName>
    <definedName name="Прибыль" localSheetId="6">#REF!</definedName>
    <definedName name="р" localSheetId="6">#REF!</definedName>
    <definedName name="с" localSheetId="6">#REF!</definedName>
    <definedName name="т" localSheetId="6">#REF!</definedName>
    <definedName name="УОР" localSheetId="6">#REF!</definedName>
    <definedName name="УСР" localSheetId="6">#REF!</definedName>
    <definedName name="УФР" localSheetId="6">#REF!</definedName>
    <definedName name="a" localSheetId="7">[2]па!#REF!</definedName>
    <definedName name="b" localSheetId="7">[2]па!#REF!</definedName>
    <definedName name="d" localSheetId="7">[2]па!#REF!</definedName>
    <definedName name="e" localSheetId="7">[2]па!#REF!</definedName>
    <definedName name="f" localSheetId="7">[2]па!#REF!</definedName>
    <definedName name="g" localSheetId="7">[2]па!#REF!</definedName>
    <definedName name="h" localSheetId="7">[2]па!#REF!</definedName>
    <definedName name="i" localSheetId="7">[2]па!#REF!</definedName>
    <definedName name="j" localSheetId="7">[2]па!#REF!</definedName>
    <definedName name="k" localSheetId="7">[2]па!#REF!</definedName>
    <definedName name="l" localSheetId="7">[2]па!#REF!</definedName>
    <definedName name="а" localSheetId="7">[2]па!#REF!</definedName>
    <definedName name="б" localSheetId="7">[2]па!#REF!</definedName>
    <definedName name="в" localSheetId="7">[2]па!#REF!</definedName>
    <definedName name="г" localSheetId="7">[2]па!#REF!</definedName>
    <definedName name="д" localSheetId="7">[2]па!#REF!</definedName>
    <definedName name="е" localSheetId="7">[2]па!#REF!</definedName>
    <definedName name="ж" localSheetId="7">[2]па!#REF!</definedName>
    <definedName name="з" localSheetId="7">[2]па!#REF!</definedName>
    <definedName name="и" localSheetId="7">[2]па!#REF!</definedName>
    <definedName name="к" localSheetId="7">[2]па!#REF!</definedName>
    <definedName name="м" localSheetId="7">[2]па!#REF!</definedName>
    <definedName name="р" localSheetId="7">[2]па!#REF!</definedName>
    <definedName name="с" localSheetId="7">[2]па!#REF!</definedName>
    <definedName name="т" localSheetId="7">[2]па!#REF!</definedName>
    <definedName name="a" localSheetId="10">[1]па!#REF!</definedName>
    <definedName name="b" localSheetId="10">[1]па!#REF!</definedName>
    <definedName name="d" localSheetId="10">[1]па!#REF!</definedName>
    <definedName name="e" localSheetId="10">[1]па!#REF!</definedName>
    <definedName name="f" localSheetId="10">[1]па!#REF!</definedName>
    <definedName name="g" localSheetId="10">[1]па!#REF!</definedName>
    <definedName name="h" localSheetId="10">[1]па!#REF!</definedName>
    <definedName name="i" localSheetId="10">[1]па!#REF!</definedName>
    <definedName name="j" localSheetId="10">[1]па!#REF!</definedName>
    <definedName name="k" localSheetId="10">[1]па!#REF!</definedName>
    <definedName name="l" localSheetId="10">[1]па!#REF!</definedName>
    <definedName name="а" localSheetId="10">[1]па!#REF!</definedName>
    <definedName name="б" localSheetId="10">[1]па!#REF!</definedName>
    <definedName name="в" localSheetId="10">[1]па!#REF!</definedName>
    <definedName name="г" localSheetId="10">[1]па!#REF!</definedName>
    <definedName name="д" localSheetId="10">[1]па!#REF!</definedName>
    <definedName name="е" localSheetId="10">[1]па!#REF!</definedName>
    <definedName name="ж" localSheetId="10">[1]па!#REF!</definedName>
    <definedName name="з" localSheetId="10">[1]па!#REF!</definedName>
    <definedName name="и" localSheetId="10">[1]па!#REF!</definedName>
    <definedName name="к" localSheetId="10">[1]па!#REF!</definedName>
    <definedName name="м" localSheetId="10">[1]па!#REF!</definedName>
    <definedName name="р" localSheetId="10">[1]па!#REF!</definedName>
    <definedName name="с" localSheetId="10">[1]па!#REF!</definedName>
    <definedName name="т" localSheetId="10">[1]па!#REF!</definedName>
    <definedName name="a" localSheetId="11">[1]па!#REF!</definedName>
    <definedName name="b" localSheetId="11">[1]па!#REF!</definedName>
    <definedName name="d" localSheetId="11">[1]па!#REF!</definedName>
    <definedName name="e" localSheetId="11">[1]па!#REF!</definedName>
    <definedName name="f" localSheetId="11">[1]па!#REF!</definedName>
    <definedName name="g" localSheetId="11">[1]па!#REF!</definedName>
    <definedName name="h" localSheetId="11">[1]па!#REF!</definedName>
    <definedName name="i" localSheetId="11">[1]па!#REF!</definedName>
    <definedName name="j" localSheetId="11">[1]па!#REF!</definedName>
    <definedName name="k" localSheetId="11">[1]па!#REF!</definedName>
    <definedName name="l" localSheetId="11">[1]па!#REF!</definedName>
    <definedName name="а" localSheetId="11">[1]па!#REF!</definedName>
    <definedName name="б" localSheetId="11">[1]па!#REF!</definedName>
    <definedName name="в" localSheetId="11">[1]па!#REF!</definedName>
    <definedName name="г" localSheetId="11">[1]па!#REF!</definedName>
    <definedName name="д" localSheetId="11">[1]па!#REF!</definedName>
    <definedName name="е" localSheetId="11">[1]па!#REF!</definedName>
    <definedName name="ж" localSheetId="11">[1]па!#REF!</definedName>
    <definedName name="з" localSheetId="11">[1]па!#REF!</definedName>
    <definedName name="и" localSheetId="11">[1]па!#REF!</definedName>
    <definedName name="к" localSheetId="11">[1]па!#REF!</definedName>
    <definedName name="м" localSheetId="11">[1]па!#REF!</definedName>
    <definedName name="р" localSheetId="11">[1]па!#REF!</definedName>
    <definedName name="с" localSheetId="11">[1]па!#REF!</definedName>
    <definedName name="т" localSheetId="11">[1]па!#REF!</definedName>
    <definedName name="a">#REF!</definedName>
    <definedName name="b">#REF!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K121_">#REF!</definedName>
    <definedName name="l">#REF!</definedName>
    <definedName name="а">#REF!</definedName>
    <definedName name="б">#REF!</definedName>
    <definedName name="в">#REF!</definedName>
    <definedName name="Выручка">#REF!</definedName>
    <definedName name="г">#REF!</definedName>
    <definedName name="гр3_111">'[3]ф1 инвалюта'!$C$8</definedName>
    <definedName name="гр3_220">'[3]ф1 инвалюта'!$C$35</definedName>
    <definedName name="гр3_290">'[3]ф1 инвалюта'!$C$59</definedName>
    <definedName name="гр3_300">'[3]ф1 инвалюта'!$C$60</definedName>
    <definedName name="гр3_590">'[3]ф1 инвалюта'!$G$24</definedName>
    <definedName name="гр3_640">'[3]ф1 инвалюта'!$G$39</definedName>
    <definedName name="гр3_650">'[3]ф1 инвалюта'!$G$40</definedName>
    <definedName name="гр3_660">'[3]ф1 инвалюта'!$G$41</definedName>
    <definedName name="гр3_690">'[3]ф1 инвалюта'!$G$42</definedName>
    <definedName name="гр4_111">'[3]ф1 инвалюта'!$D$8</definedName>
    <definedName name="гр4_220">'[3]ф1 инвалюта'!$D$35</definedName>
    <definedName name="гр4_290">'[3]ф1 инвалюта'!$D$59</definedName>
    <definedName name="гр4_300">'[3]ф1 инвалюта'!$D$60</definedName>
    <definedName name="гр4_590">'[3]ф1 инвалюта'!$H$24</definedName>
    <definedName name="гр4_640">'[3]ф1 инвалюта'!$H$39</definedName>
    <definedName name="гр4_650">'[3]ф1 инвалюта'!$H$40</definedName>
    <definedName name="гр4_660">'[3]ф1 инвалюта'!$H$41</definedName>
    <definedName name="гр4_690">'[3]ф1 инвалюта'!$H$42</definedName>
    <definedName name="д">#REF!</definedName>
    <definedName name="Денежный_поток">#REF!</definedName>
    <definedName name="е">#REF!</definedName>
    <definedName name="ж">#REF!</definedName>
    <definedName name="з">#REF!</definedName>
    <definedName name="и">#REF!</definedName>
    <definedName name="к">#REF!</definedName>
    <definedName name="м">#REF!</definedName>
    <definedName name="Оборотный_капитал">#REF!</definedName>
    <definedName name="П">#REF!</definedName>
    <definedName name="Поступления">#REF!</definedName>
    <definedName name="Прибыль">#REF!</definedName>
    <definedName name="р">#REF!</definedName>
    <definedName name="с">#REF!</definedName>
    <definedName name="т">#REF!</definedName>
    <definedName name="УОР">#REF!</definedName>
    <definedName name="УСР">#REF!</definedName>
    <definedName name="УФР">#REF!</definedName>
  </definedNames>
  <calcPr/>
  <extLst>
    <ext xmlns:x15="http://schemas.microsoft.com/office/spreadsheetml/2010/11/main" uri="{D0CA8CA8-9F24-4464-BF8E-62219DCF47F9}"/>
  </extLst>
</workbook>
</file>

<file path=xl/sharedStrings.xml><?xml version="1.0" encoding="utf-8"?>
<sst xmlns="http://schemas.openxmlformats.org/spreadsheetml/2006/main" count="701" uniqueCount="701">
  <si>
    <t xml:space="preserve">ИСХОДНЫЕ ДАННЫЕ</t>
  </si>
  <si>
    <t xml:space="preserve">ПАО "ДОРОГОБУЖ" </t>
  </si>
  <si>
    <t xml:space="preserve">Бухгалтерский баланс за</t>
  </si>
  <si>
    <t xml:space="preserve">2013-2019 годы </t>
  </si>
  <si>
    <t xml:space="preserve">Валюта расчета</t>
  </si>
  <si>
    <t xml:space="preserve">тыс. руб.</t>
  </si>
  <si>
    <t>АКТИВ</t>
  </si>
  <si>
    <t xml:space="preserve">Код строки</t>
  </si>
  <si>
    <t xml:space="preserve">на 31 декабря 2019 года</t>
  </si>
  <si>
    <t xml:space="preserve">на 31 декабря 2018 года</t>
  </si>
  <si>
    <t xml:space="preserve">на 31 декабря 2017 года</t>
  </si>
  <si>
    <t xml:space="preserve">на 31 декабря 2016 года</t>
  </si>
  <si>
    <t xml:space="preserve">на 31 декабря 2015 года</t>
  </si>
  <si>
    <t xml:space="preserve">на 31 декабря 2014 года</t>
  </si>
  <si>
    <t xml:space="preserve">на 31 декабря 2013 года</t>
  </si>
  <si>
    <t xml:space="preserve">на 31 декабря 2012 года</t>
  </si>
  <si>
    <t xml:space="preserve">I. ВНЕОБОРОТНЫЕ АКТИВЫ</t>
  </si>
  <si>
    <t xml:space="preserve">Нематериальные активы</t>
  </si>
  <si>
    <t xml:space="preserve">Результаты исследований и разработок</t>
  </si>
  <si>
    <t xml:space="preserve">Основные средства</t>
  </si>
  <si>
    <t xml:space="preserve">Доходные вложения в материальные ценности</t>
  </si>
  <si>
    <t xml:space="preserve">Финансовые вложения</t>
  </si>
  <si>
    <t xml:space="preserve">Отложенные налоговые активы</t>
  </si>
  <si>
    <t xml:space="preserve">Прочие внеоборотные активы</t>
  </si>
  <si>
    <t xml:space="preserve">ИТОГО по разделу I</t>
  </si>
  <si>
    <t xml:space="preserve">II. ОБОРОТНЫЕ АКТИВЫ</t>
  </si>
  <si>
    <t>Запасы</t>
  </si>
  <si>
    <t xml:space="preserve">Налог на добавленную стоимость по приобретенным ценностям</t>
  </si>
  <si>
    <t xml:space="preserve">Дебиторская задолженность</t>
  </si>
  <si>
    <t xml:space="preserve">долгосрочная дебиторская задолженность</t>
  </si>
  <si>
    <t xml:space="preserve">краткосрочная дебиторская задолженность</t>
  </si>
  <si>
    <t xml:space="preserve">Финансовые вложения (за исключением денежных эквивалентов)</t>
  </si>
  <si>
    <t xml:space="preserve">Денежные средства и денежные эквиваленты</t>
  </si>
  <si>
    <t xml:space="preserve">Прочие оборотные активы</t>
  </si>
  <si>
    <t xml:space="preserve">ИТОГО по разделу II</t>
  </si>
  <si>
    <t xml:space="preserve">БАЛАНС (актив)</t>
  </si>
  <si>
    <t>ПАССИВ</t>
  </si>
  <si>
    <t xml:space="preserve">III. КАПИТАЛ И РЕЗЕРВЫ</t>
  </si>
  <si>
    <t xml:space="preserve">Уставный капитал (складочный капитал, уставный фонд, вклады товарищей)</t>
  </si>
  <si>
    <t xml:space="preserve">Собственные акции, выкупленные у акционеров</t>
  </si>
  <si>
    <t xml:space="preserve">Переоценка внеоборотных активов</t>
  </si>
  <si>
    <t xml:space="preserve">Добавочный капитал (без переоценки)</t>
  </si>
  <si>
    <t xml:space="preserve">Резервный капитал</t>
  </si>
  <si>
    <t xml:space="preserve">Нераспределенная прибыль (непокрытый убыток)</t>
  </si>
  <si>
    <t xml:space="preserve">ИТОГО по разделу III</t>
  </si>
  <si>
    <t xml:space="preserve">IV. ДОЛГОСРОЧНЫЕ ОБЯЗАТЕЛЬСТВА</t>
  </si>
  <si>
    <t xml:space="preserve">Заемные средства</t>
  </si>
  <si>
    <t xml:space="preserve">Отложенные налоговые обязательства</t>
  </si>
  <si>
    <t xml:space="preserve">Оценочные обязательства</t>
  </si>
  <si>
    <t xml:space="preserve">Прочие обязательства</t>
  </si>
  <si>
    <t xml:space="preserve">ИТОГО по разделу IV</t>
  </si>
  <si>
    <t xml:space="preserve">V. КРАТКОСРОЧНЫЕ ОБЯЗАТЕЛЬСТВА</t>
  </si>
  <si>
    <t xml:space="preserve">Кредиторская задолженность</t>
  </si>
  <si>
    <t xml:space="preserve">Доходы будущих периодов</t>
  </si>
  <si>
    <t xml:space="preserve">ИТОГО по разделу V</t>
  </si>
  <si>
    <t xml:space="preserve">БАЛАНС (пассив)</t>
  </si>
  <si>
    <t xml:space="preserve">Отчет о финансовых результатах</t>
  </si>
  <si>
    <t xml:space="preserve">Наименование показателя</t>
  </si>
  <si>
    <t>строка</t>
  </si>
  <si>
    <t xml:space="preserve">за январь-декабрь 2019 года</t>
  </si>
  <si>
    <t xml:space="preserve">за январь-декабрь 2018 года</t>
  </si>
  <si>
    <t xml:space="preserve">за январь-декабрь 2017 года</t>
  </si>
  <si>
    <t xml:space="preserve">за январь-декабрь 2016 года</t>
  </si>
  <si>
    <t xml:space="preserve">за январь-декабрь 2015 года</t>
  </si>
  <si>
    <t xml:space="preserve">за январь-декабрь 2014 года</t>
  </si>
  <si>
    <t xml:space="preserve">за январь-декабрь 2013 года</t>
  </si>
  <si>
    <t xml:space="preserve">   Доходы и расходы по обычным видам деятельности</t>
  </si>
  <si>
    <t xml:space="preserve">Выручка </t>
  </si>
  <si>
    <t xml:space="preserve">Себестоимость продаж</t>
  </si>
  <si>
    <t xml:space="preserve">Валовая прибыль</t>
  </si>
  <si>
    <t xml:space="preserve">Коммерческие расходы</t>
  </si>
  <si>
    <t xml:space="preserve">Управленческие расходы</t>
  </si>
  <si>
    <t xml:space="preserve">Прибыль (убыток) от продаж</t>
  </si>
  <si>
    <t xml:space="preserve">    Прочие доходы и расходы</t>
  </si>
  <si>
    <t xml:space="preserve">Доходы от участия в других организациях</t>
  </si>
  <si>
    <t xml:space="preserve">Проценты к получению</t>
  </si>
  <si>
    <t xml:space="preserve">Проценты к уплате</t>
  </si>
  <si>
    <t xml:space="preserve">Прочие доходы</t>
  </si>
  <si>
    <t xml:space="preserve">Прочие  расходы</t>
  </si>
  <si>
    <t xml:space="preserve">     Прибыль (убыток) до налогообложения</t>
  </si>
  <si>
    <t xml:space="preserve">Текущий налог на прибыль</t>
  </si>
  <si>
    <t xml:space="preserve">   в т.ч. постоянные налоговые обязательства (активы)</t>
  </si>
  <si>
    <t xml:space="preserve">Изменение отложенных налоговых обязательств</t>
  </si>
  <si>
    <t xml:space="preserve">Изменение отложенных налоговых активов</t>
  </si>
  <si>
    <t>Прочее</t>
  </si>
  <si>
    <t xml:space="preserve">    Чистая прибыль (убыток)</t>
  </si>
  <si>
    <t>показатели</t>
  </si>
  <si>
    <t>СПРАВОЧНО</t>
  </si>
  <si>
    <t xml:space="preserve">Результат от переоценки внеоборотных активов, не включаемый в чистую прибыль (убыток) периода</t>
  </si>
  <si>
    <t xml:space="preserve">Результат от прочих операций, не включаемый в чистую прибыль (убыток) периода</t>
  </si>
  <si>
    <t xml:space="preserve">Совокупный финансовый результат периода</t>
  </si>
  <si>
    <t xml:space="preserve">Базовая прибыль (убыток) на акцию, руб.</t>
  </si>
  <si>
    <t xml:space="preserve">Разводненная прибыль (убыток) на акцию</t>
  </si>
  <si>
    <t xml:space="preserve">Отчет об изменениях капитала</t>
  </si>
  <si>
    <t xml:space="preserve">I. Движение капитала</t>
  </si>
  <si>
    <t>код</t>
  </si>
  <si>
    <t xml:space="preserve">Уставный капитал</t>
  </si>
  <si>
    <t xml:space="preserve">Добавочный капитал</t>
  </si>
  <si>
    <t>Итого</t>
  </si>
  <si>
    <t xml:space="preserve">Величина капитала на 31.12.2012 г.</t>
  </si>
  <si>
    <t xml:space="preserve">за 2013 год</t>
  </si>
  <si>
    <t xml:space="preserve">Увеличение капитала, всего</t>
  </si>
  <si>
    <t>Х</t>
  </si>
  <si>
    <t xml:space="preserve">в том числе чистая прибыль</t>
  </si>
  <si>
    <t xml:space="preserve">переоценка имущества</t>
  </si>
  <si>
    <t xml:space="preserve">доходы, относящиеся непосредственно на увеличение капитала</t>
  </si>
  <si>
    <t xml:space="preserve">дополнительный выпуск акций</t>
  </si>
  <si>
    <t xml:space="preserve">увеличение номинальной стоимости акций</t>
  </si>
  <si>
    <t>-</t>
  </si>
  <si>
    <t xml:space="preserve">реорганизация юридического лица</t>
  </si>
  <si>
    <t xml:space="preserve">Уменьшение капитала, всего</t>
  </si>
  <si>
    <t xml:space="preserve">в том числе убыток</t>
  </si>
  <si>
    <t xml:space="preserve">расходы, относящиеся непосредственно на уменьшение капитала</t>
  </si>
  <si>
    <t xml:space="preserve">уменьшение номинальной стоимости акций</t>
  </si>
  <si>
    <t xml:space="preserve">уменьшение количества акций</t>
  </si>
  <si>
    <t>дивиденды</t>
  </si>
  <si>
    <t xml:space="preserve">Изменение добавочного капитала</t>
  </si>
  <si>
    <t xml:space="preserve">Изменение резервного капитала</t>
  </si>
  <si>
    <t xml:space="preserve">Величина капитала на 31.12.2013 г.</t>
  </si>
  <si>
    <t xml:space="preserve">за 2014 год</t>
  </si>
  <si>
    <t xml:space="preserve">Величина капитала на 31.12.2014 г.</t>
  </si>
  <si>
    <t xml:space="preserve">за 2015 год</t>
  </si>
  <si>
    <t xml:space="preserve">Величина капитала на 31.12.2015 г.</t>
  </si>
  <si>
    <t xml:space="preserve">за 2016 год</t>
  </si>
  <si>
    <t xml:space="preserve">Величина капитала на 31.12.2016 г.</t>
  </si>
  <si>
    <t xml:space="preserve">за 2017 год</t>
  </si>
  <si>
    <t xml:space="preserve">Величина капитала на 31.12.2017 г.</t>
  </si>
  <si>
    <t xml:space="preserve">за 2018 год</t>
  </si>
  <si>
    <t xml:space="preserve">Величина капитала на 31.12.2018 г.</t>
  </si>
  <si>
    <t xml:space="preserve">за 2019 год</t>
  </si>
  <si>
    <t xml:space="preserve">Величина капитала на 31.12.2019 г.</t>
  </si>
  <si>
    <t xml:space="preserve">Чистые активы</t>
  </si>
  <si>
    <t xml:space="preserve">Отчет о движении денежных средств </t>
  </si>
  <si>
    <t xml:space="preserve">Движение денежных средств по текущей деятельности</t>
  </si>
  <si>
    <t xml:space="preserve">Поступило денежных средств, всего</t>
  </si>
  <si>
    <t xml:space="preserve">в том числе от продажи продукции, товаров, работ, услуг</t>
  </si>
  <si>
    <t xml:space="preserve">арендных платежей, лицензионных платежей, роялти, комиссионных и иных аналогичных платежей</t>
  </si>
  <si>
    <t xml:space="preserve">прочие поступления</t>
  </si>
  <si>
    <t xml:space="preserve">Направлено денежных средств, всего</t>
  </si>
  <si>
    <t xml:space="preserve">на оплату товаров, работ, услуг</t>
  </si>
  <si>
    <t xml:space="preserve">на оплату труда</t>
  </si>
  <si>
    <t xml:space="preserve">на выплату процентов по долговым обязательства</t>
  </si>
  <si>
    <t xml:space="preserve">на расчеты по налогу на прибыль</t>
  </si>
  <si>
    <t xml:space="preserve">на прочие выплаты, перечисления</t>
  </si>
  <si>
    <t xml:space="preserve">Результат движения денежных средств от текущей деятельности</t>
  </si>
  <si>
    <t xml:space="preserve">Движение денежных средств по инвестиционной деятельности</t>
  </si>
  <si>
    <t xml:space="preserve">Поступления, всего</t>
  </si>
  <si>
    <t xml:space="preserve">в том числе от продажи внеоборотных активов (кроме финансовых вложений)</t>
  </si>
  <si>
    <t xml:space="preserve">от продажи акций (долей участия) в других организациях</t>
  </si>
  <si>
    <t xml:space="preserve">от возврата предоставленных займов, от погашения долговых ценных бумаг (прав требования денежных средств к другим лицам)</t>
  </si>
  <si>
    <t xml:space="preserve">дивидендов, процентов по долговым финансовым вложениям и аналогичных поступлений от долевого участия в других организациях </t>
  </si>
  <si>
    <t xml:space="preserve"> </t>
  </si>
  <si>
    <t xml:space="preserve">Платежи, всего</t>
  </si>
  <si>
    <t xml:space="preserve">в том числе:</t>
  </si>
  <si>
    <t xml:space="preserve">в связи с приобретением, созданием, модернизацией, реконструкцией и подготовкой к использованию внеоборотных активов</t>
  </si>
  <si>
    <t xml:space="preserve">в связи с приобретением долей участия в других организациях</t>
  </si>
  <si>
    <t xml:space="preserve">в связи с приобретением долговых ценных бумаг (прав требования денежных средств к другим лицам), предоставление займов другим лицам</t>
  </si>
  <si>
    <t xml:space="preserve">процентов по долговым обязательствам, включаемым в стоимость инвестиционного актива</t>
  </si>
  <si>
    <t xml:space="preserve">прочие платежи</t>
  </si>
  <si>
    <t xml:space="preserve">Результат движения денежных средств от инвестиционной деятельности</t>
  </si>
  <si>
    <t xml:space="preserve">Движение денежных средств по финансовой деятельности</t>
  </si>
  <si>
    <t xml:space="preserve">в том числе получение займов, кредитов</t>
  </si>
  <si>
    <t xml:space="preserve">денежных вкладов собственников (участников)</t>
  </si>
  <si>
    <t xml:space="preserve">от выпуска акций (увеличения долей участия)</t>
  </si>
  <si>
    <t xml:space="preserve">от выпуска облигаций, векселей, других долговых ценных бумаг и др.</t>
  </si>
  <si>
    <t xml:space="preserve">бюджетные ассигнования и иное целевое финансирование</t>
  </si>
  <si>
    <t xml:space="preserve">в том числе собственникам (участникам) в связи с выкупом у них акций (долей участия) организации или их выходом из состава участников</t>
  </si>
  <si>
    <t xml:space="preserve">на выплату дивидендов или иных платежей по распределению прибыли в пользу собственников (участников)</t>
  </si>
  <si>
    <t xml:space="preserve">в связи с погашением (выкупом) векселей и других ценных бумаг, возврат кредитов и займов</t>
  </si>
  <si>
    <t xml:space="preserve">Результат движения денежных средств от финансовой деятельности</t>
  </si>
  <si>
    <t xml:space="preserve">Сальдо денежных потоков за отчетный период</t>
  </si>
  <si>
    <t xml:space="preserve">Остаток денежных средств и их эквивалентов на начало отчетного периода</t>
  </si>
  <si>
    <t xml:space="preserve">Остаток денежных средств и их эквивалентов на конец отчетного периода</t>
  </si>
  <si>
    <t xml:space="preserve">Величина влияния изменений курса иностранной валюты по отношению к рублю</t>
  </si>
  <si>
    <t>меню</t>
  </si>
  <si>
    <t xml:space="preserve">ПОЯСНИТЕЛЬНАЯ ЗАПИСКА К БУХГАЛТЕРСКОЙ ОТЧЕТНОСТИ</t>
  </si>
  <si>
    <t xml:space="preserve">Наличие и движение нематериальных активов за 2013 год</t>
  </si>
  <si>
    <t>Показатель</t>
  </si>
  <si>
    <t xml:space="preserve">на начало года</t>
  </si>
  <si>
    <t>поступило</t>
  </si>
  <si>
    <t>выбыло</t>
  </si>
  <si>
    <t xml:space="preserve">начислено амортизации</t>
  </si>
  <si>
    <t xml:space="preserve">убыток от обесценения</t>
  </si>
  <si>
    <t xml:space="preserve">на конец года</t>
  </si>
  <si>
    <t>наименование</t>
  </si>
  <si>
    <t xml:space="preserve">первоначальная стоимость</t>
  </si>
  <si>
    <t xml:space="preserve">накопленная амортизация и убытки от обесценения</t>
  </si>
  <si>
    <t xml:space="preserve">Нематериальные активы, всего</t>
  </si>
  <si>
    <t xml:space="preserve">   в том числе:                                                          товарные знаки</t>
  </si>
  <si>
    <t>НОУ-ХАУ</t>
  </si>
  <si>
    <t>патенты</t>
  </si>
  <si>
    <t>программы</t>
  </si>
  <si>
    <t xml:space="preserve">Незаконченные и неоформленные НИОКР и незаконченные операции по приобретению нематериальных активов</t>
  </si>
  <si>
    <t xml:space="preserve">Наличие и движение нематериальных активов за 2014 год</t>
  </si>
  <si>
    <t xml:space="preserve">Наличие и движение основных средств за 2013 год</t>
  </si>
  <si>
    <t>переоценка</t>
  </si>
  <si>
    <t xml:space="preserve">Основные средства, всего</t>
  </si>
  <si>
    <t>Здания</t>
  </si>
  <si>
    <t xml:space="preserve">Сооружения и передаточные устройства</t>
  </si>
  <si>
    <t xml:space="preserve">Машины и оборудование</t>
  </si>
  <si>
    <t xml:space="preserve">Транспортные средства</t>
  </si>
  <si>
    <t xml:space="preserve">Производственный и хозяйственный инвентарь</t>
  </si>
  <si>
    <t xml:space="preserve">Рабочий скот</t>
  </si>
  <si>
    <t xml:space="preserve">Продуктивный скот</t>
  </si>
  <si>
    <t xml:space="preserve">Многолетние насаждения</t>
  </si>
  <si>
    <t xml:space="preserve">Другие виды основных средств</t>
  </si>
  <si>
    <t xml:space="preserve">Земельные участки и объекты природопользования</t>
  </si>
  <si>
    <t xml:space="preserve">Капитальные вложения на коренное улучшение земель</t>
  </si>
  <si>
    <t xml:space="preserve">Незавершенное строительство и незаконченные операции по приобретению, модернизации основных средств</t>
  </si>
  <si>
    <t xml:space="preserve">Наличие и движение основных средств за 2014 год</t>
  </si>
  <si>
    <t xml:space="preserve">Информация об ином использовании основных средств</t>
  </si>
  <si>
    <t xml:space="preserve">на 31 декабря 2011 года</t>
  </si>
  <si>
    <t xml:space="preserve">на 31 декабря 2010 года</t>
  </si>
  <si>
    <t xml:space="preserve">Переданные в аренду основные средства, числящиеся на балансе</t>
  </si>
  <si>
    <t xml:space="preserve">Полученные в аренду основные средства, числящиеся на балансе</t>
  </si>
  <si>
    <t xml:space="preserve">Основные средства, переведенные на консервацию</t>
  </si>
  <si>
    <t xml:space="preserve">Иное использование основных средств (залог и др.)</t>
  </si>
  <si>
    <t xml:space="preserve">Наличие и движение финансовых вложений за 2011 год</t>
  </si>
  <si>
    <t xml:space="preserve">положительные курсовые разницы</t>
  </si>
  <si>
    <t xml:space="preserve">изменения за период</t>
  </si>
  <si>
    <t xml:space="preserve">накопленная корректировка</t>
  </si>
  <si>
    <t xml:space="preserve">отрицательные курсовые разницы</t>
  </si>
  <si>
    <t xml:space="preserve">начисление процентов, включая доведение первоначальной стоимости до номинальной</t>
  </si>
  <si>
    <t xml:space="preserve">текущей рыночной стоимости (убытков от обесценения)</t>
  </si>
  <si>
    <t xml:space="preserve">Долгосрочные, всего</t>
  </si>
  <si>
    <t xml:space="preserve">Вклады в уставные (складочные) капиталы других организаций</t>
  </si>
  <si>
    <t xml:space="preserve">вложения в дочерние общества</t>
  </si>
  <si>
    <t xml:space="preserve">вложения в зависимые общества</t>
  </si>
  <si>
    <t xml:space="preserve">вложения в другие общества</t>
  </si>
  <si>
    <t xml:space="preserve">Предоставленные займы</t>
  </si>
  <si>
    <t xml:space="preserve">Долговые ценные бумаги</t>
  </si>
  <si>
    <t>Прочие</t>
  </si>
  <si>
    <t xml:space="preserve">Краткосрочные, всего</t>
  </si>
  <si>
    <t>Депозиты</t>
  </si>
  <si>
    <t xml:space="preserve">Финансовых вложений, всего</t>
  </si>
  <si>
    <t xml:space="preserve">Наличие и движение финансовых вложений за 2012 год</t>
  </si>
  <si>
    <t xml:space="preserve">Наличие и движение запасов за 2011 год</t>
  </si>
  <si>
    <t xml:space="preserve">поступления и затраты</t>
  </si>
  <si>
    <t xml:space="preserve">убытки от снижения стоимости</t>
  </si>
  <si>
    <t xml:space="preserve">оборот запасов между их видами</t>
  </si>
  <si>
    <t>себестоимость</t>
  </si>
  <si>
    <t xml:space="preserve">величина резерва под снижение стоимости</t>
  </si>
  <si>
    <t xml:space="preserve">резерв под снижение стоимости</t>
  </si>
  <si>
    <t xml:space="preserve">Запасы, всего</t>
  </si>
  <si>
    <t xml:space="preserve">сырье, материалы, другие аналогичные ценности</t>
  </si>
  <si>
    <t xml:space="preserve">затраты в незавершенном производстве</t>
  </si>
  <si>
    <t xml:space="preserve">готовая продукция</t>
  </si>
  <si>
    <t xml:space="preserve">товары отгруженные</t>
  </si>
  <si>
    <t xml:space="preserve">расходы будущих периодов</t>
  </si>
  <si>
    <t>прочие</t>
  </si>
  <si>
    <t xml:space="preserve">Наличие и движение запасов за 2012 год</t>
  </si>
  <si>
    <t xml:space="preserve">Наличие и движение дебиторской задолженности в 2011 году</t>
  </si>
  <si>
    <t>поступление</t>
  </si>
  <si>
    <t>выбытие</t>
  </si>
  <si>
    <t xml:space="preserve">перевод из долгосрочной в краткосрочную</t>
  </si>
  <si>
    <t xml:space="preserve">учтенная по условиям договора</t>
  </si>
  <si>
    <t xml:space="preserve">величина резерва по сомнительным долгам</t>
  </si>
  <si>
    <t xml:space="preserve">в результате хозяйственных операций</t>
  </si>
  <si>
    <t xml:space="preserve">причитающиеся, проценты, штрафы, другие начисления</t>
  </si>
  <si>
    <t>погашение</t>
  </si>
  <si>
    <t xml:space="preserve">списание на финансовый результат</t>
  </si>
  <si>
    <t xml:space="preserve">восстановление резерва</t>
  </si>
  <si>
    <t xml:space="preserve">Долгосрочная дебиторская задолженность, всего</t>
  </si>
  <si>
    <t xml:space="preserve">   покупатели и заказчики</t>
  </si>
  <si>
    <t xml:space="preserve">   авансы выданные</t>
  </si>
  <si>
    <t xml:space="preserve">   прочая</t>
  </si>
  <si>
    <t xml:space="preserve">Краткосрочная дебиторская задолженность, всего</t>
  </si>
  <si>
    <t xml:space="preserve">Наличие и движение дебиторской задолженности в 2012 году</t>
  </si>
  <si>
    <t xml:space="preserve">Просроченная дебиторская задолженность</t>
  </si>
  <si>
    <t>Код</t>
  </si>
  <si>
    <t xml:space="preserve">балансовая стоимость</t>
  </si>
  <si>
    <t xml:space="preserve">Дебиторская задолженность, всего</t>
  </si>
  <si>
    <t xml:space="preserve">Наличие и движение кредиторской задолженности в 2011 году</t>
  </si>
  <si>
    <t xml:space="preserve">остаток на начало года</t>
  </si>
  <si>
    <t xml:space="preserve">остаток на конец года</t>
  </si>
  <si>
    <t xml:space="preserve">Долгосрочная кредиторская задолженность, всего</t>
  </si>
  <si>
    <t xml:space="preserve">   поставщики и подрядчики</t>
  </si>
  <si>
    <t xml:space="preserve">   авансы полученные</t>
  </si>
  <si>
    <t xml:space="preserve">   задолженность перед персоналом организации</t>
  </si>
  <si>
    <t xml:space="preserve">   задолженность перед государственными внебюджетными фондами</t>
  </si>
  <si>
    <t xml:space="preserve">   задолженность по налогам и сборам</t>
  </si>
  <si>
    <t xml:space="preserve">   прочие кредиторы</t>
  </si>
  <si>
    <t xml:space="preserve">Краткосрочная кредиторская задолженность, всего</t>
  </si>
  <si>
    <t xml:space="preserve">Наличие и движение кредиторской задолженности в 2012 году</t>
  </si>
  <si>
    <t xml:space="preserve">Затраты на производство (по элементам затрат)</t>
  </si>
  <si>
    <t xml:space="preserve">Материальные затраты</t>
  </si>
  <si>
    <t xml:space="preserve">Затраты на оплату труда</t>
  </si>
  <si>
    <t xml:space="preserve">Отчисления на социальные нужды</t>
  </si>
  <si>
    <t>Амортизация</t>
  </si>
  <si>
    <t xml:space="preserve">Прочие затраты</t>
  </si>
  <si>
    <t xml:space="preserve">Итого по элементам затрат:</t>
  </si>
  <si>
    <t xml:space="preserve">Изменение остатков (прирост [+], уменьшение [-]):</t>
  </si>
  <si>
    <t xml:space="preserve">   незавершённого производства:</t>
  </si>
  <si>
    <t xml:space="preserve">    готовой продукции</t>
  </si>
  <si>
    <t xml:space="preserve">Итого расходы по обычным видам деятельности</t>
  </si>
  <si>
    <t xml:space="preserve">Обеспечения обязательств</t>
  </si>
  <si>
    <t xml:space="preserve">Полученные, всего</t>
  </si>
  <si>
    <t xml:space="preserve">   в том числе</t>
  </si>
  <si>
    <t xml:space="preserve">банковские гарантии</t>
  </si>
  <si>
    <t xml:space="preserve">залог по договору</t>
  </si>
  <si>
    <t>поручительство</t>
  </si>
  <si>
    <t xml:space="preserve">Выданные, всего</t>
  </si>
  <si>
    <t xml:space="preserve">гарантийное обеспечение</t>
  </si>
  <si>
    <t xml:space="preserve">ДОПОЛНИТЕЛЬНАЯ ИНФОРМАЦИЯ ПО ОРГАНИЗАЦИИ</t>
  </si>
  <si>
    <t xml:space="preserve">Среднесписочная численность работающих</t>
  </si>
  <si>
    <t xml:space="preserve">Номинальная стоимость обыкновенной акции, тыс. руб.</t>
  </si>
  <si>
    <t xml:space="preserve">Количество размещённых обыкновенных акций</t>
  </si>
  <si>
    <t xml:space="preserve">   в том числе на балансе общества</t>
  </si>
  <si>
    <t xml:space="preserve">Количество размещённых привилегированных акций</t>
  </si>
  <si>
    <t xml:space="preserve">МАКРОЭКОНОМИЧЕСКИЕ ПОКАЗАТЕЛИ</t>
  </si>
  <si>
    <t xml:space="preserve">Темп инфляции, %</t>
  </si>
  <si>
    <t xml:space="preserve">Требуемая ставка доходности собственного капитала, %</t>
  </si>
  <si>
    <t xml:space="preserve">ОТРАСЛЕВЫЕ, РЕГИОНАЛЬНЫЕ И РЫНОЧНЫЕ ПОКАЗАТЕЛИ</t>
  </si>
  <si>
    <t xml:space="preserve">Средний номинальный темп прироста ВВП</t>
  </si>
  <si>
    <t xml:space="preserve">Средний номинальный темп прироста объема производства в отрасли</t>
  </si>
  <si>
    <t xml:space="preserve">Коэффициент бета вида деятельности</t>
  </si>
  <si>
    <t xml:space="preserve">Средний процент по кредитам, %</t>
  </si>
  <si>
    <t xml:space="preserve">Безрисковая доходность, %</t>
  </si>
  <si>
    <t xml:space="preserve">Рыночная премия за риск, %</t>
  </si>
  <si>
    <t xml:space="preserve">Бухгалтерский баланс в среднегодовых показателях за</t>
  </si>
  <si>
    <t xml:space="preserve">2019 год</t>
  </si>
  <si>
    <t xml:space="preserve">2018 год</t>
  </si>
  <si>
    <t xml:space="preserve">2017 год</t>
  </si>
  <si>
    <t xml:space="preserve">2016 год</t>
  </si>
  <si>
    <t xml:space="preserve">2015 год</t>
  </si>
  <si>
    <t xml:space="preserve">2014 год</t>
  </si>
  <si>
    <t xml:space="preserve">2013 год</t>
  </si>
  <si>
    <t>СЧА</t>
  </si>
  <si>
    <t xml:space="preserve">Бизнес-модель ПАО "ДОРОГОБУЖ"</t>
  </si>
  <si>
    <t>ПРОДУКЦИЯ</t>
  </si>
  <si>
    <t>ПОТРЕБИТЕЛИ</t>
  </si>
  <si>
    <t>Аммиак</t>
  </si>
  <si>
    <t xml:space="preserve">Сельскохозяйственные предприятия</t>
  </si>
  <si>
    <t xml:space="preserve">Аммиачная селитра (азотные удобрения)</t>
  </si>
  <si>
    <t>Агрохолдинги</t>
  </si>
  <si>
    <t xml:space="preserve">Сложные удобрения (NPK, азофоска)</t>
  </si>
  <si>
    <t xml:space="preserve">Фермерские хозяйства</t>
  </si>
  <si>
    <t xml:space="preserve">Промышленные продукты неорганической химии</t>
  </si>
  <si>
    <t xml:space="preserve">Химические предприятия</t>
  </si>
  <si>
    <t xml:space="preserve">Смешанные минеральные удобрения</t>
  </si>
  <si>
    <t xml:space="preserve">Международные трейдеры и дистрибьюторы удобрений</t>
  </si>
  <si>
    <t xml:space="preserve">КЛЮЧЕВЫЕ БИЗНЕС-ПРОЦЕССЫ</t>
  </si>
  <si>
    <t xml:space="preserve">КЛЮЧЕВЫЕ РЕСУРСЫ</t>
  </si>
  <si>
    <t xml:space="preserve">Закупка сырья (природный газ, апатитовый концентрат, калийное сырье)</t>
  </si>
  <si>
    <t xml:space="preserve">Производственные мощности (химический завод, технологические линии)</t>
  </si>
  <si>
    <t xml:space="preserve">Производство аммиака</t>
  </si>
  <si>
    <t xml:space="preserve">Сырье (газ, фосфатное и калийное сырье)</t>
  </si>
  <si>
    <t xml:space="preserve">Производство азотных и сложных удобрений</t>
  </si>
  <si>
    <t xml:space="preserve">Логистическая инфраструктура (ж/д транспорт, склады)</t>
  </si>
  <si>
    <t xml:space="preserve">Гранулирование и подготовка готовой продукции</t>
  </si>
  <si>
    <t xml:space="preserve">Квалифицированный персонал</t>
  </si>
  <si>
    <t xml:space="preserve">Сбыт продукции на внутреннем и внешнем рынках</t>
  </si>
  <si>
    <t xml:space="preserve">Технологии и оборудование химического производства</t>
  </si>
  <si>
    <t xml:space="preserve">Логистика и экспорт продукции</t>
  </si>
  <si>
    <t xml:space="preserve">Сбытовая сеть группы «Акрон»</t>
  </si>
  <si>
    <t xml:space="preserve">ФОРМУЛА ПРИБЫЛИ</t>
  </si>
  <si>
    <t>ВЫРУЧКА</t>
  </si>
  <si>
    <t>РАСХОДЫ</t>
  </si>
  <si>
    <t xml:space="preserve">Продажа азотных удобрений</t>
  </si>
  <si>
    <t xml:space="preserve">Закупка сырья и материалов</t>
  </si>
  <si>
    <t xml:space="preserve">Продажа сложных удобрений (NPK)</t>
  </si>
  <si>
    <t xml:space="preserve">Энергоресурсы (природный газ, электроэнергия)</t>
  </si>
  <si>
    <t xml:space="preserve">Продажа аммиака</t>
  </si>
  <si>
    <t xml:space="preserve">Производственные расходы и амортизация</t>
  </si>
  <si>
    <t xml:space="preserve">Реализация промышленной химической продукции</t>
  </si>
  <si>
    <t xml:space="preserve">Транспортировка и логистика</t>
  </si>
  <si>
    <t xml:space="preserve">Экспорт минеральных удобрений</t>
  </si>
  <si>
    <t xml:space="preserve">Коммерческие и управленческие расходы</t>
  </si>
  <si>
    <t xml:space="preserve">Финансовые расходы (проценты по кредитам)</t>
  </si>
  <si>
    <t xml:space="preserve">Бизнес-модель ПАО «Дорогобуж» основана на производстве и реализации минеральных удобрений и другой химической продукции, которые востребованы как на российском рынке агропромышленного комплекса, так и на международных рынках. Ключевыми источниками дохода компании являются продажи азотных и сложных минеральных удобрений (аммиачная селитра, NPK-удобрения), аммиака и продукции неорганической химии, а также экспортные поставки. Основные расходы предприятия связаны с закупкой сырья (прежде всего природного газа и минеральных компонентов), потреблением энергоресурсов, производственными затратами и логистикой. Наличие развитых производственных мощностей, квалифицированного персонала, устойчивых поставок сырья и интеграции в группу «Акрон» обеспечивает компании стабильность деятельности и поддерживает её конкурентоспособность на рынке минеральных удобрений.</t>
  </si>
  <si>
    <t xml:space="preserve">ЭКСПРЕСС-АНАЛИЗ И КЛЮЧЕВЫЕ ПОКАЗАТЕЛИ ДЕЯТЕЛЬНОСТИ</t>
  </si>
  <si>
    <t xml:space="preserve">Экономический потенциал</t>
  </si>
  <si>
    <t xml:space="preserve">Валюта баланса, тыс. руб.</t>
  </si>
  <si>
    <t xml:space="preserve">Численность работающих, чел.</t>
  </si>
  <si>
    <t xml:space="preserve">Чистая прибыль, тыс. руб.</t>
  </si>
  <si>
    <t xml:space="preserve">Текущий налог на прибыль, тыс. руб.</t>
  </si>
  <si>
    <t xml:space="preserve">Платежи по налогам и сборам, тыс. руб.</t>
  </si>
  <si>
    <t xml:space="preserve">Долгосрочные финансовые вложения, тыс. руб.</t>
  </si>
  <si>
    <t xml:space="preserve">Вывод (малое, среднее, крупное предприятие)*</t>
  </si>
  <si>
    <t xml:space="preserve">1) Крупное предприятие на региональном уровне. 
2) Численность персонала на протяжении всего анализируемого периода была примерно стабильна, за исключением 2013 - 2014 гг. 
3) С 2013-2017 гг отмечается ярко выраженный положительный тренд роста валюты баланса. С 2017 - 2019 гг. тренд меняет свое направление. </t>
  </si>
  <si>
    <t xml:space="preserve">*вывод автоматически не формируется</t>
  </si>
  <si>
    <t xml:space="preserve">Финансовое положение</t>
  </si>
  <si>
    <t xml:space="preserve">Уставный капитал, тыс. руб.</t>
  </si>
  <si>
    <t xml:space="preserve">   в процентах к валюте баланса</t>
  </si>
  <si>
    <t xml:space="preserve">Собственный капитал, тыс. руб.</t>
  </si>
  <si>
    <t xml:space="preserve">   в процентах к валюте баланса, %</t>
  </si>
  <si>
    <t xml:space="preserve">Стоимость чистых активов, тыс. руб.</t>
  </si>
  <si>
    <t xml:space="preserve">   отношение СЧА к уставному капиталу</t>
  </si>
  <si>
    <t xml:space="preserve">Долгосрочные обязательства, тыс. руб.</t>
  </si>
  <si>
    <t xml:space="preserve">Краткосрочные заемные средства, тыс. руб.</t>
  </si>
  <si>
    <t xml:space="preserve">Арендованные по лизингу основные средства, тыс. руб.</t>
  </si>
  <si>
    <t xml:space="preserve">Кредиторская задолженность, тыс. руб.</t>
  </si>
  <si>
    <t xml:space="preserve">Собственные оборотные средства, тыс. руб.</t>
  </si>
  <si>
    <t xml:space="preserve">Вывод (финансово устойчивое или финансово неустойчивое предприятие)*</t>
  </si>
  <si>
    <t xml:space="preserve">1) Величина уставного капитала не меняется, эмиссия не проводилась.
2) На протяжении всего анализируемого периода компания финансового устойчива, поскольку доля собсвенного капитала в валюте баланса превышает 50%. Наименьшая степень финансовой устойчивости отмечается в 2014 - 2015 гг.
3) Платные обязательства компания привлекает эпизодически, что связано, вероятно, с необходимостью финансирования тех или иных инвестиционных проектов. Наибольший объем платных обязательств отмечается в 2014-2015 гг.
4) Бесплатными источниками финансирования компания пользуется не активно.
5) Собственные оборотные средства компании положительны, что свидетельтсвует о низких рисках финансирования основного вида деятельности компании.</t>
  </si>
  <si>
    <t xml:space="preserve">Эффективность деятельности</t>
  </si>
  <si>
    <t xml:space="preserve">Рентабельность собственного капитала, %</t>
  </si>
  <si>
    <t xml:space="preserve">это чистая прибыль/величину собственного капитала *100</t>
  </si>
  <si>
    <t xml:space="preserve">средняя ставка по депозитам, %</t>
  </si>
  <si>
    <t xml:space="preserve">Рентабельность активов, %</t>
  </si>
  <si>
    <t xml:space="preserve">средняя ставка по кредитам, %</t>
  </si>
  <si>
    <t xml:space="preserve">Коэффициент оборачиваемости активов, раз в год</t>
  </si>
  <si>
    <t xml:space="preserve">Производительность труда, тыс. руб./чел.</t>
  </si>
  <si>
    <t xml:space="preserve">Вывод (высоко эффективное, недостаточно эффективное, убыточное предприятие)*</t>
  </si>
  <si>
    <t xml:space="preserve">1) Компания является инвестиционно привлекательной, так как, за исключением 2014 года, рентабельность собственного капитала превышает среднерыночную ставку по депозитам. 
2. Компания рационально использует платные обязательства, т.к., за исключением 2014 г., рентабельность активов превышает среднерыночную ставку по кредитам
3. Коэффициент оборачиваемости низкий, что свидетельствует о низкой эффективности использования ресурсов компании</t>
  </si>
  <si>
    <t xml:space="preserve">Динамика основных показателей</t>
  </si>
  <si>
    <t xml:space="preserve">2019/2018 год</t>
  </si>
  <si>
    <t xml:space="preserve">2018/2017 год</t>
  </si>
  <si>
    <t xml:space="preserve">2017/2016 год</t>
  </si>
  <si>
    <t xml:space="preserve">2016/2015 год</t>
  </si>
  <si>
    <t xml:space="preserve">2015/2014 год</t>
  </si>
  <si>
    <t xml:space="preserve">2014/2013 год</t>
  </si>
  <si>
    <t xml:space="preserve">Темп прироста валюты баланса, %</t>
  </si>
  <si>
    <t xml:space="preserve">Темп прироста выручки, %</t>
  </si>
  <si>
    <t xml:space="preserve">Темп прироста чистой прибыли, %</t>
  </si>
  <si>
    <t xml:space="preserve">   справочно: темп инфляции</t>
  </si>
  <si>
    <t xml:space="preserve">Вывод (рост, снижение)*</t>
  </si>
  <si>
    <t xml:space="preserve">Инвестиционная привлекательность</t>
  </si>
  <si>
    <t xml:space="preserve">Вывод (звезда, собака, лошадь, корова)</t>
  </si>
  <si>
    <t xml:space="preserve">ВЕРТИКАЛЬНЫЙ, ГОРИЗОНТАЛЬНЫЙ И ФАКТОРНЫЙ АНАЛИЗ АГРЕГИРОВАННОГО БАЛАНСА (значения на определенную дату)</t>
  </si>
  <si>
    <t>обозначения</t>
  </si>
  <si>
    <t xml:space="preserve">сумма, тыс. руб.</t>
  </si>
  <si>
    <t xml:space="preserve">удельный вес, %</t>
  </si>
  <si>
    <t>изменения</t>
  </si>
  <si>
    <t>31.12.2019</t>
  </si>
  <si>
    <t>31.12.2018</t>
  </si>
  <si>
    <t>31.12.2017</t>
  </si>
  <si>
    <t>31.12.2016</t>
  </si>
  <si>
    <t>31.12.2015</t>
  </si>
  <si>
    <t>31.12.2014</t>
  </si>
  <si>
    <t>31.12.2013</t>
  </si>
  <si>
    <t>31.12.2012</t>
  </si>
  <si>
    <t xml:space="preserve">в тыс. руб.</t>
  </si>
  <si>
    <t xml:space="preserve">темп прироста, %</t>
  </si>
  <si>
    <t xml:space="preserve">в структуре, %</t>
  </si>
  <si>
    <t xml:space="preserve">Труднореализуемые активы</t>
  </si>
  <si>
    <t>А4</t>
  </si>
  <si>
    <t xml:space="preserve">Медленно реализуемые активы</t>
  </si>
  <si>
    <t>А3</t>
  </si>
  <si>
    <t xml:space="preserve">Быстрореализуемые активы</t>
  </si>
  <si>
    <t>А2</t>
  </si>
  <si>
    <t xml:space="preserve">Наиболее ликвидные активы</t>
  </si>
  <si>
    <t>А1</t>
  </si>
  <si>
    <t>БАЛАНС</t>
  </si>
  <si>
    <t xml:space="preserve">Бессрочные пассивы</t>
  </si>
  <si>
    <t>П4</t>
  </si>
  <si>
    <t xml:space="preserve">Долгосрочные пассивы</t>
  </si>
  <si>
    <t>П3</t>
  </si>
  <si>
    <t xml:space="preserve">Краткосрочные пассивы</t>
  </si>
  <si>
    <t>П2</t>
  </si>
  <si>
    <t xml:space="preserve">Наиболее срочные обязательства</t>
  </si>
  <si>
    <t>П1</t>
  </si>
  <si>
    <t>проверка</t>
  </si>
  <si>
    <t xml:space="preserve">ошибка (должно быть 0 или прочерк)</t>
  </si>
  <si>
    <t xml:space="preserve">ВЕРТИКАЛЬНЫЙ, ГОРИЗОНТАЛЬНЫЙ И ФАКТОРНЫЙ АНАЛИЗ АГРЕГИРОВАННОГО БАЛАНСА (среднегодовые значения)</t>
  </si>
  <si>
    <t xml:space="preserve">2019/2018 </t>
  </si>
  <si>
    <t>2018/2017</t>
  </si>
  <si>
    <t>2017/2016</t>
  </si>
  <si>
    <t>2016/2015</t>
  </si>
  <si>
    <t>2015/2014</t>
  </si>
  <si>
    <t>2014/2013</t>
  </si>
  <si>
    <t xml:space="preserve">Информация для выводов по агрегированному балансу</t>
  </si>
  <si>
    <t xml:space="preserve">актив баланса</t>
  </si>
  <si>
    <t xml:space="preserve">виды деятельности</t>
  </si>
  <si>
    <t xml:space="preserve">темп прироста балансовых статей</t>
  </si>
  <si>
    <t xml:space="preserve">темп прироста выручки</t>
  </si>
  <si>
    <t>вывод</t>
  </si>
  <si>
    <t xml:space="preserve">валюта баланса</t>
  </si>
  <si>
    <t xml:space="preserve">инвестиционная деятельность</t>
  </si>
  <si>
    <t xml:space="preserve">операционная деятельность</t>
  </si>
  <si>
    <t xml:space="preserve">сбытовая деятельность</t>
  </si>
  <si>
    <t xml:space="preserve">деятельность в зоне денежных потоков</t>
  </si>
  <si>
    <t>Выводы:</t>
  </si>
  <si>
    <t xml:space="preserve">пассив баланса</t>
  </si>
  <si>
    <t xml:space="preserve">источники финансирования</t>
  </si>
  <si>
    <t xml:space="preserve">темп прироста валюты баланса</t>
  </si>
  <si>
    <t xml:space="preserve">собственный капитал</t>
  </si>
  <si>
    <t xml:space="preserve">устойчивые источники финансирования </t>
  </si>
  <si>
    <t xml:space="preserve">обязательства </t>
  </si>
  <si>
    <t xml:space="preserve">заемный капитал</t>
  </si>
  <si>
    <t xml:space="preserve">кредиторская задолженность</t>
  </si>
  <si>
    <t xml:space="preserve">ОСНОВНЫЕ ИНДИКАТОРЫ БИЗНЕС-ПРОЦЕССОВ: СБЫТ, ИНВЕСТИЦИИ, ПРОИЗВОДСТВО, ФИНАНСОВОЕ ОБЕСПЕЧЕНИЕ</t>
  </si>
  <si>
    <t xml:space="preserve">Ключевые абсолютные показатели</t>
  </si>
  <si>
    <t>показатель</t>
  </si>
  <si>
    <t xml:space="preserve">Выручка, тыс. руб.</t>
  </si>
  <si>
    <t>СБЫТ</t>
  </si>
  <si>
    <t xml:space="preserve">Рентабельность продаж (маржа), %</t>
  </si>
  <si>
    <t xml:space="preserve">Доля прибыли от продаж в прибыли до налогообложения, %</t>
  </si>
  <si>
    <t xml:space="preserve">Чистая кредитная позиция (дебиторская задолженность - кредиторская задолженность), тыс. руб.</t>
  </si>
  <si>
    <t>ИНВЕСТИЦИИ</t>
  </si>
  <si>
    <t xml:space="preserve">Доля внеоборотных активов в валюте баланса, % </t>
  </si>
  <si>
    <t xml:space="preserve">Темп прироста внеоборотных активов, %</t>
  </si>
  <si>
    <t xml:space="preserve">Коэффициент ввода основных средств</t>
  </si>
  <si>
    <t xml:space="preserve">Коэффициент годности основных средств, %</t>
  </si>
  <si>
    <t>ПРОИЗВОДСТВО</t>
  </si>
  <si>
    <t xml:space="preserve">Коэффициент оборачиваемости внеоборотных активов</t>
  </si>
  <si>
    <t xml:space="preserve">Выводы: </t>
  </si>
  <si>
    <t xml:space="preserve">Рентабельность чистых активов, %</t>
  </si>
  <si>
    <t xml:space="preserve">Период оборота оборотных активов, дни</t>
  </si>
  <si>
    <t xml:space="preserve">Период оборота запасов и НДС, дни</t>
  </si>
  <si>
    <t xml:space="preserve">Производительность труда, тыс. руб./ чел.</t>
  </si>
  <si>
    <t xml:space="preserve">Средняя годовая заработная плата, тыс. руб./ чел.</t>
  </si>
  <si>
    <t xml:space="preserve">ФИНАНСОВОЕ ОБЕСПЕЧЕНИЕ</t>
  </si>
  <si>
    <t xml:space="preserve">Плечо финансового рычага</t>
  </si>
  <si>
    <t xml:space="preserve">Коэффициент автономии</t>
  </si>
  <si>
    <t xml:space="preserve">Отношение капитализированной прибыли к стоимости активов</t>
  </si>
  <si>
    <t xml:space="preserve">ВЕРТИКАЛЬНЫЙ И ГОРИЗОНТАЛЬНЫЙ АНАЛИЗ АГРЕГИРОВАННОГО ОТЧЕТА О ФИНАНСОВЫХ РЕЗУЛЬТАТАХ</t>
  </si>
  <si>
    <t xml:space="preserve">изменение за год</t>
  </si>
  <si>
    <t>выручка</t>
  </si>
  <si>
    <t xml:space="preserve">расходы по обычным видам деятельности</t>
  </si>
  <si>
    <t xml:space="preserve">прибыль от продаж</t>
  </si>
  <si>
    <t xml:space="preserve">прочий результат</t>
  </si>
  <si>
    <t xml:space="preserve">прочий результат (не включая проценты к уплате)</t>
  </si>
  <si>
    <t xml:space="preserve">проценты к уплате</t>
  </si>
  <si>
    <t xml:space="preserve">прибыль до налогообложения</t>
  </si>
  <si>
    <t xml:space="preserve">налог на прибыль и отложенные налоги</t>
  </si>
  <si>
    <t xml:space="preserve">чистая прибыль</t>
  </si>
  <si>
    <t xml:space="preserve">нераспределенная прибыль</t>
  </si>
  <si>
    <t xml:space="preserve">Вертикальный анализ отчета о финансовых результатах</t>
  </si>
  <si>
    <t>.</t>
  </si>
  <si>
    <t xml:space="preserve">Информация для выводов по агрегированному отчету о прибылях и убытках</t>
  </si>
  <si>
    <t xml:space="preserve">удельный вес валовой прибыли в выручке, %</t>
  </si>
  <si>
    <t xml:space="preserve">удельный вес прибыли от продаж в выручке, %</t>
  </si>
  <si>
    <t xml:space="preserve">удельный вес чистой прибыли в выручке, %</t>
  </si>
  <si>
    <t xml:space="preserve">удельный вес прочего финансового результата в прибыли до налогообложения, %</t>
  </si>
  <si>
    <t xml:space="preserve">темп прироста выручки, %</t>
  </si>
  <si>
    <t xml:space="preserve">АНАЛИЗ ФИНАНСОВОЙ УСТОЙЧИВОСТИ</t>
  </si>
  <si>
    <t xml:space="preserve">Анализ абсолютных показателей финансовой устойчивости</t>
  </si>
  <si>
    <t xml:space="preserve">Анализ типов финансовой устойчивости</t>
  </si>
  <si>
    <t xml:space="preserve">Собственные оборотные средства (СОС)</t>
  </si>
  <si>
    <t xml:space="preserve">Норматив собственного оборотного капитала (10 % от оборотных активов)</t>
  </si>
  <si>
    <t>Дефицит/излишек</t>
  </si>
  <si>
    <t xml:space="preserve">Собственный оборотный капитал</t>
  </si>
  <si>
    <t xml:space="preserve">Запасы и НДС</t>
  </si>
  <si>
    <t xml:space="preserve">Дефицит/излишек источников финансирования запасов</t>
  </si>
  <si>
    <t xml:space="preserve">Обеспеченность запасов собственным оборотным капиталом, %</t>
  </si>
  <si>
    <t xml:space="preserve">Собственный оборотный капитал и долгосрочные обязательства</t>
  </si>
  <si>
    <t xml:space="preserve">Обеспеченность запасов собственным оборотным капиталом и долгосрочными обязательствами, %</t>
  </si>
  <si>
    <t xml:space="preserve">Собственный оборотный капитал, долгосрочные обязательства и краткосрочные заемные средства</t>
  </si>
  <si>
    <t xml:space="preserve">Обеспеченность запасов собственным оборотным капиталом, долгосрочными пассивами и краткосрочными кредитами и займами, %</t>
  </si>
  <si>
    <t xml:space="preserve">Анализ ликвидности баланса (функциональный подход)</t>
  </si>
  <si>
    <t xml:space="preserve">АНАЛИТИЧЕСКИЙ БАЛАНС</t>
  </si>
  <si>
    <t>Обозначения</t>
  </si>
  <si>
    <t xml:space="preserve">Внеоборотные активы</t>
  </si>
  <si>
    <t xml:space="preserve">Запасы, НДС по приобретенным ценностям ценностям и прочие оборотные активы</t>
  </si>
  <si>
    <t xml:space="preserve">Дебиторская задолженность, краткосрочные финансовые вложения и денежные средства</t>
  </si>
  <si>
    <t>А2+А1</t>
  </si>
  <si>
    <t xml:space="preserve">Собственный капитал и долгосрочные обязательства</t>
  </si>
  <si>
    <t>П4+П3</t>
  </si>
  <si>
    <t xml:space="preserve">Краткосрочные заемные средства</t>
  </si>
  <si>
    <t xml:space="preserve">Кредиторская задолженность и приравненные к ней обязательства</t>
  </si>
  <si>
    <t xml:space="preserve">Платежные дефициты (-) и излишки (+)</t>
  </si>
  <si>
    <t>Расчет</t>
  </si>
  <si>
    <t xml:space="preserve">Собственный капитал и долгосрочные обязательства - внеоборотные активы</t>
  </si>
  <si>
    <t>П4+П3-А4</t>
  </si>
  <si>
    <t xml:space="preserve">Запасы, НДС по приобретенным ценностям ценностям, прочие оборотные активы - кредиторская задолженность и приравненные к ней обязательства</t>
  </si>
  <si>
    <t>А3-П1</t>
  </si>
  <si>
    <t xml:space="preserve">Дебиторская задолженность, краткосрочные финансовые вложения и денежные средства - Краткосрочные заемные средства</t>
  </si>
  <si>
    <t>А2+А1-П2</t>
  </si>
  <si>
    <t xml:space="preserve">Анализ ликвидности баланса (имущественный подход)</t>
  </si>
  <si>
    <t xml:space="preserve">Дебиторская задолженность </t>
  </si>
  <si>
    <t xml:space="preserve">Денежные средства и краткосрочные финансовые вложения </t>
  </si>
  <si>
    <t xml:space="preserve">Собственный капитал</t>
  </si>
  <si>
    <t xml:space="preserve">Долгосрочные обязательства</t>
  </si>
  <si>
    <t xml:space="preserve">Платежные дефициты(-) и излишки(+)</t>
  </si>
  <si>
    <t xml:space="preserve">Собственный капитал - Внеоборотные активы</t>
  </si>
  <si>
    <t>П4-А4</t>
  </si>
  <si>
    <t xml:space="preserve">Запасы, НДС по приобретенным ценностям, прочие оборотные активы - Долгосрочные обязательства</t>
  </si>
  <si>
    <t>А3-П3</t>
  </si>
  <si>
    <t xml:space="preserve">Дебиторская задолженность - Краткосрочные заемные средства</t>
  </si>
  <si>
    <t>А2-П2</t>
  </si>
  <si>
    <t xml:space="preserve">Денежные средства, краткосрочные финансовые вложения - Кредиторская задолженность и приравненные к ней обязательства</t>
  </si>
  <si>
    <t>А1-П1</t>
  </si>
  <si>
    <t xml:space="preserve">Анализ относительных показателей финансовой устойчивости</t>
  </si>
  <si>
    <t xml:space="preserve">Коэффициенты ликвидности</t>
  </si>
  <si>
    <t>норматив</t>
  </si>
  <si>
    <t xml:space="preserve">Общая ликвидность</t>
  </si>
  <si>
    <t xml:space="preserve">Абсолютная ликвидность</t>
  </si>
  <si>
    <t xml:space="preserve">Промежуточная ликвидность</t>
  </si>
  <si>
    <t xml:space="preserve">Текущая ликвидность</t>
  </si>
  <si>
    <t xml:space="preserve">Коэффициенты структуры капитала</t>
  </si>
  <si>
    <t xml:space="preserve">Коэффициент финансовой устойчивости</t>
  </si>
  <si>
    <t xml:space="preserve">Коэффициент финансовой активности (плечо: заемный капитал к собственному)</t>
  </si>
  <si>
    <t xml:space="preserve">Обеспеченность оборотных активов собственным оборотным капиталом</t>
  </si>
  <si>
    <t xml:space="preserve">Обеспеченность запасов устойчивыми источниками финансирования</t>
  </si>
  <si>
    <t xml:space="preserve">Маневренность собственного капитала  (собственный оборотный капитал к собственному капиталу)</t>
  </si>
  <si>
    <t xml:space="preserve">Длительность погашения задолженности (степень платежеспособности через выручку)</t>
  </si>
  <si>
    <t xml:space="preserve">Степень платежеспособности общая, месяцы</t>
  </si>
  <si>
    <t xml:space="preserve">Степень платежеспособности по кредитам и займам, месяцы</t>
  </si>
  <si>
    <t xml:space="preserve">Степень платежеспособности по кредиторской задолженности, месяцы</t>
  </si>
  <si>
    <t xml:space="preserve">АНАЛИЗ ЗАПАСОВ ДЕБИТОРСКОЙ И КРЕДИТОРСКОЙ ЗАДОЛЖЕННОСТЕЙ </t>
  </si>
  <si>
    <t xml:space="preserve">Анализ запасов </t>
  </si>
  <si>
    <t xml:space="preserve">Всего запасы</t>
  </si>
  <si>
    <t xml:space="preserve">Анализ соотношения запасов и НДС по приобретенным ценностям и кредиторской задолженности поставщикам</t>
  </si>
  <si>
    <t xml:space="preserve">запасы сырья и материалов</t>
  </si>
  <si>
    <t xml:space="preserve">НДС по приобретенным ценностям</t>
  </si>
  <si>
    <t xml:space="preserve">кредиторская задолженность перед поставщиками и подрядчиками</t>
  </si>
  <si>
    <t xml:space="preserve">авансы выданные</t>
  </si>
  <si>
    <t xml:space="preserve">нетто-задолженность перед поставщиками и подрядчиками</t>
  </si>
  <si>
    <t xml:space="preserve">доля запасов сырья, материалов и НДС, профинансированная поставщиками и подрядчиками</t>
  </si>
  <si>
    <t xml:space="preserve">Анализ дебиторской задолженности</t>
  </si>
  <si>
    <t xml:space="preserve">Долгосрочная дебиторская задолженность</t>
  </si>
  <si>
    <t xml:space="preserve">Краткосрочная дебиторская задолженность</t>
  </si>
  <si>
    <t xml:space="preserve">Всего дебиторская задолженность</t>
  </si>
  <si>
    <t xml:space="preserve">покупатели и заказчики</t>
  </si>
  <si>
    <t xml:space="preserve">прочие дебиторы</t>
  </si>
  <si>
    <t xml:space="preserve">Анализ кредиторской задолженности</t>
  </si>
  <si>
    <t xml:space="preserve">Всего кредиторская задолженность</t>
  </si>
  <si>
    <t xml:space="preserve">Оценка качества дебиторской задолженности и установление типа кредитной политики</t>
  </si>
  <si>
    <t xml:space="preserve">Длительность дебиторской задолженности покупателей и заказчиков (дебиторская/ выручка х 365)</t>
  </si>
  <si>
    <t xml:space="preserve">Длительность дебиторской задолженности (дебиторская/ выручка х 365)</t>
  </si>
  <si>
    <t xml:space="preserve">Дебиторская задолженность, тыс. руб.</t>
  </si>
  <si>
    <t xml:space="preserve">   в том числе долгосрочная </t>
  </si>
  <si>
    <t xml:space="preserve">Доля долгосрочной задолженности, %</t>
  </si>
  <si>
    <t xml:space="preserve">Полученные авансы, тыс. руб.</t>
  </si>
  <si>
    <t xml:space="preserve">отношение полученных авансов к величине дебиторской задолженности покупателей и заказчиков, %</t>
  </si>
  <si>
    <t xml:space="preserve">Темп прироста дебиторской задолженности покупателей и заказчиков, %</t>
  </si>
  <si>
    <t xml:space="preserve">Списанная в убыток задолженность неплатежеспособных покупателей и заказчиков, тыс. руб.</t>
  </si>
  <si>
    <t xml:space="preserve">Доля списанной в убыток задолженности неплатежеспособных покупателей в дебиторской задолженности покупателей, %</t>
  </si>
  <si>
    <t xml:space="preserve">Резервы по сомнительным долгам, тыс. руб.</t>
  </si>
  <si>
    <t xml:space="preserve">Отношение резервов к величине дебиторской задолженности покупателей и заказчиков, %</t>
  </si>
  <si>
    <t xml:space="preserve">АНАЛИЗ СТРАТЕГИИ ФИНАНСИРОВАНИЯ (АНАЛИЗ ФИНАНСОВОЙ ДЕЯТЕЛЬНОСТИ)</t>
  </si>
  <si>
    <t xml:space="preserve">Анализ структуры и динамики источников финансирования</t>
  </si>
  <si>
    <t xml:space="preserve">Инвестированный собственный капитал</t>
  </si>
  <si>
    <t xml:space="preserve">Накопленный собственный капитал</t>
  </si>
  <si>
    <t xml:space="preserve">Итого источники финансирования организации</t>
  </si>
  <si>
    <t>Проверка</t>
  </si>
  <si>
    <t xml:space="preserve">Анализ структуры и динамики инвестированного капитала</t>
  </si>
  <si>
    <t xml:space="preserve">Итого инвестированный капитал</t>
  </si>
  <si>
    <t xml:space="preserve">Анализ структуры и динамики собственного капитала</t>
  </si>
  <si>
    <t xml:space="preserve">Уставный капитал (за вычетом собственных акций)</t>
  </si>
  <si>
    <t xml:space="preserve">Итого собственный капитал</t>
  </si>
  <si>
    <t xml:space="preserve">Группировка статей собственного капитала</t>
  </si>
  <si>
    <t xml:space="preserve">Суммарный собственный капитал</t>
  </si>
  <si>
    <t xml:space="preserve">Роль нераспределенной прибыли в формировании имущества организации</t>
  </si>
  <si>
    <t xml:space="preserve">Отношение нераспределенной прибыли к активам, %</t>
  </si>
  <si>
    <t xml:space="preserve">Анализ структуры и динамики обязательств</t>
  </si>
  <si>
    <t xml:space="preserve">Долгосрочные заемные средства</t>
  </si>
  <si>
    <t xml:space="preserve">Долгосрочные зценочные обязательства</t>
  </si>
  <si>
    <t xml:space="preserve">Прочие долгосрочные обязательства</t>
  </si>
  <si>
    <t xml:space="preserve">Краткосрочные оценочные обязательства</t>
  </si>
  <si>
    <t xml:space="preserve">Прочие краткосрочные обязательства</t>
  </si>
  <si>
    <t xml:space="preserve">Итого обязательства</t>
  </si>
  <si>
    <t xml:space="preserve">Поставщики и подрядчики</t>
  </si>
  <si>
    <t xml:space="preserve">Авансы полученные</t>
  </si>
  <si>
    <t xml:space="preserve">Задолженность перед персоналом организации</t>
  </si>
  <si>
    <t xml:space="preserve">Задолженность перед государственными внебюджетными фондами</t>
  </si>
  <si>
    <t xml:space="preserve">Задолженность по налогам и сборам</t>
  </si>
  <si>
    <t xml:space="preserve">Прочие кредиторы</t>
  </si>
  <si>
    <t xml:space="preserve">Источники оборотного капитала</t>
  </si>
  <si>
    <t xml:space="preserve">собственный оборотный капитал</t>
  </si>
  <si>
    <t xml:space="preserve">долгосрочный платный капитал</t>
  </si>
  <si>
    <t xml:space="preserve">краткосрочный платный капитал</t>
  </si>
  <si>
    <t xml:space="preserve">Оборотный капитал</t>
  </si>
  <si>
    <t xml:space="preserve">Источники чистого оборотного капитала</t>
  </si>
  <si>
    <t xml:space="preserve">Чистый оборотный капитал</t>
  </si>
  <si>
    <t xml:space="preserve">Направления вложения инвестированного капитала</t>
  </si>
  <si>
    <t xml:space="preserve">внеоборотный активы</t>
  </si>
  <si>
    <t xml:space="preserve">оборотный капитал</t>
  </si>
  <si>
    <t xml:space="preserve">Инвестированный капитал</t>
  </si>
  <si>
    <t xml:space="preserve">Направления вложения оборотного капитала</t>
  </si>
  <si>
    <t>запасы</t>
  </si>
  <si>
    <t xml:space="preserve">дебиторская задолженность</t>
  </si>
  <si>
    <t xml:space="preserve">высоколиквидные активы</t>
  </si>
  <si>
    <t xml:space="preserve">Направления вложения чистого оборотного капитала</t>
  </si>
  <si>
    <t xml:space="preserve">АНАЛИЗ ДИВИДЕНДНОЙ ПОЛИТИКИ</t>
  </si>
  <si>
    <t xml:space="preserve">(обоснование коэффициента дивидендных выплат)</t>
  </si>
  <si>
    <t xml:space="preserve">Анализ распределения чистой прибыли (по отчету об изменениях капитала)</t>
  </si>
  <si>
    <t xml:space="preserve">Исходные данные</t>
  </si>
  <si>
    <t xml:space="preserve">Стоимость чистых активов</t>
  </si>
  <si>
    <t xml:space="preserve">Количество обыкновенных акций</t>
  </si>
  <si>
    <t xml:space="preserve">Номинальная стоимость акции</t>
  </si>
  <si>
    <t xml:space="preserve">Балансовая стоимость акции</t>
  </si>
  <si>
    <t xml:space="preserve">Чистая прибыль направлена:</t>
  </si>
  <si>
    <t xml:space="preserve">   на увеличение резервного капитала</t>
  </si>
  <si>
    <t xml:space="preserve">   на выплату дивидендов </t>
  </si>
  <si>
    <t xml:space="preserve">   прочее</t>
  </si>
  <si>
    <t xml:space="preserve">   на увеличение нераспределенной прибыли</t>
  </si>
  <si>
    <t xml:space="preserve">Прирост нераспределенной прибыли (проверка)</t>
  </si>
  <si>
    <t xml:space="preserve">Результат движения денежных средств от текущей деятельности            </t>
  </si>
  <si>
    <t xml:space="preserve">Результат движения денежных средств от инвестиционной деятельности            </t>
  </si>
  <si>
    <t xml:space="preserve">Результат движения денежных средств от финансовой деятельности            </t>
  </si>
  <si>
    <t xml:space="preserve">Денежные средства, направленные на выплату дивидендов</t>
  </si>
  <si>
    <t xml:space="preserve">Нераспределенная прибыль в балансе</t>
  </si>
  <si>
    <t>Активы</t>
  </si>
  <si>
    <t xml:space="preserve">Прибыль на акцию</t>
  </si>
  <si>
    <t xml:space="preserve">Дивиденды на акцию</t>
  </si>
  <si>
    <t xml:space="preserve">Отношение дивидендов к активам, %</t>
  </si>
  <si>
    <t xml:space="preserve">Доля нераспределенной прибыли в балансе, %</t>
  </si>
  <si>
    <t xml:space="preserve">Коэффициент дивидендных выплат, %</t>
  </si>
  <si>
    <t xml:space="preserve">Коэффициент капитализации прибыли, %</t>
  </si>
  <si>
    <t xml:space="preserve">Дивидендная доходность, %</t>
  </si>
  <si>
    <t xml:space="preserve">Капитальная доходность, %</t>
  </si>
  <si>
    <t xml:space="preserve">Общая доходность, %</t>
  </si>
  <si>
    <t xml:space="preserve">Дивидендное покрытие (EPS/DPS)</t>
  </si>
  <si>
    <t xml:space="preserve">Дивидендный выход (DPS/EPS</t>
  </si>
  <si>
    <t xml:space="preserve">Обоснование дивидендной политики</t>
  </si>
  <si>
    <t xml:space="preserve">Превышение СЧА над уставным капиталом и резервным фондом,  тыс. руб.</t>
  </si>
  <si>
    <t xml:space="preserve">Наличие высоколиквидных активов в процентах от оборотных активов</t>
  </si>
  <si>
    <t xml:space="preserve">Коэффициент автономии, %</t>
  </si>
  <si>
    <t xml:space="preserve">Обеспеченность оборотных активов собственными оборотными средствами</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</si>
</sst>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4" formatCode="_-* #,##0.00_р_._-;\-* #,##0.00_р_._-;_-* &quot;-&quot;??_р_._-;_-@_-"/>
    <numFmt numFmtId="165" formatCode="_-* #,##0_р_._-;\-* #,##0_р_._-;_-* &quot;-&quot;??_р_._-;_-@_-"/>
    <numFmt numFmtId="166" formatCode="_(* #,##0_);_(* \(#,##0\);_(* &quot;-&quot;??_);_(@_)"/>
    <numFmt numFmtId="167" formatCode="_(* #,##0.00000_);_(* \(#,##0.00000\);_(* &quot;-&quot;??_);_(@_)"/>
    <numFmt numFmtId="168" formatCode="_-* #,##0.0000_р_._-;\-* #,##0.0000_р_._-;_-* &quot;-&quot;??_р_._-;_-@_-"/>
    <numFmt numFmtId="169" formatCode="_(* #,##0.000_);_(* \(#,##0.000\);_(* &quot;-&quot;??_);_(@_)"/>
    <numFmt numFmtId="170" formatCode="_-* #,##0.000_р_._-;\-* #,##0.000_р_._-;_-* &quot;-&quot;??_р_._-;_-@_-"/>
    <numFmt numFmtId="171" formatCode="_-* #,##0.00000_р_._-;\-* #,##0.00000_р_._-;_-* &quot;-&quot;??_р_._-;_-@_-"/>
    <numFmt numFmtId="172" formatCode="_(* #,##0.00_);_(* \(#,##0.00\);_(* &quot;-&quot;??_);_(@_)"/>
    <numFmt numFmtId="173" formatCode="_(* #,##0.0_);_(* \(#,##0.0\);_(* &quot;-&quot;??_);_(@_)"/>
    <numFmt numFmtId="174" formatCode="_(* #,##0.0000_);_(* \(#,##0.0000\);_(* &quot;-&quot;??_);_(@_)"/>
  </numFmts>
  <fonts count="30">
    <font>
      <sz val="10.000000"/>
      <name val="Arial Cyr"/>
    </font>
    <font>
      <b/>
      <u val="singleAccounting"/>
      <sz val="8.000000"/>
      <name val="Arial"/>
    </font>
    <font>
      <sz val="8.000000"/>
      <name val="Arial"/>
    </font>
    <font>
      <u/>
      <sz val="10.000000"/>
      <color indexed="4"/>
      <name val="Arial Cyr"/>
    </font>
    <font>
      <sz val="11.000000"/>
      <color theme="1"/>
      <name val="Calibri"/>
      <scheme val="minor"/>
    </font>
    <font>
      <sz val="10.000000"/>
      <name val="Arial"/>
    </font>
    <font>
      <sz val="12.000000"/>
      <name val="Times New Roman Cyr"/>
    </font>
    <font>
      <b/>
      <sz val="12.000000"/>
      <name val="Times New Roman Cyr"/>
    </font>
    <font>
      <b/>
      <sz val="12.000000"/>
      <name val="Times New Roman"/>
    </font>
    <font>
      <b/>
      <i/>
      <sz val="12.000000"/>
      <name val="Times New Roman Cyr"/>
    </font>
    <font>
      <sz val="12.000000"/>
      <name val="Times New Roman"/>
    </font>
    <font>
      <sz val="12.000000"/>
      <color indexed="2"/>
      <name val="Times New Roman Cyr"/>
    </font>
    <font>
      <sz val="12.000000"/>
      <name val="Arial"/>
    </font>
    <font>
      <b/>
      <u/>
      <sz val="12.000000"/>
      <name val="Times New Roman Cyr"/>
    </font>
    <font>
      <b/>
      <sz val="12.000000"/>
      <color indexed="2"/>
      <name val="Times New Roman Cyr"/>
    </font>
    <font>
      <b/>
      <u/>
      <sz val="12.000000"/>
      <color indexed="65"/>
      <name val="Comic Sans MS"/>
    </font>
    <font>
      <i/>
      <sz val="12.000000"/>
      <name val="Times New Roman Cyr"/>
    </font>
    <font>
      <b/>
      <i/>
      <sz val="12.000000"/>
      <color indexed="2"/>
      <name val="Times New Roman Cyr"/>
    </font>
    <font>
      <b/>
      <sz val="11.000000"/>
      <color theme="1"/>
      <name val="Calibri"/>
      <scheme val="minor"/>
    </font>
    <font>
      <sz val="10.000000"/>
      <color theme="0"/>
      <name val="Arial Cyr"/>
    </font>
    <font>
      <b/>
      <sz val="12.000000"/>
      <color theme="8" tint="-0.249977111117893"/>
      <name val="Times New Roman Cyr"/>
    </font>
    <font>
      <sz val="10.000000"/>
      <name val="Times New Roman Cyr"/>
    </font>
    <font>
      <b/>
      <i/>
      <sz val="10.000000"/>
      <name val="Arial Cyr"/>
    </font>
    <font>
      <b/>
      <i/>
      <sz val="12.000000"/>
      <color indexed="4"/>
      <name val="Times New Roman Cyr"/>
    </font>
    <font>
      <sz val="12.000000"/>
      <name val="Arial Cyr"/>
    </font>
    <font>
      <sz val="10.000000"/>
      <name val="Times New Roman"/>
    </font>
    <font>
      <b/>
      <sz val="10.000000"/>
      <name val="Times New Roman"/>
    </font>
    <font>
      <sz val="11.000000"/>
      <color theme="1"/>
      <name val="Times New Roman"/>
    </font>
    <font>
      <sz val="11.000000"/>
      <name val="Times New Roman"/>
    </font>
    <font>
      <b/>
      <sz val="12.000000"/>
      <color indexed="6"/>
      <name val="Times New Roman Cyr"/>
    </font>
  </fonts>
  <fills count="10">
    <fill>
      <patternFill patternType="none"/>
    </fill>
    <fill>
      <patternFill patternType="gray125"/>
    </fill>
    <fill>
      <patternFill patternType="solid">
        <fgColor indexed="60"/>
      </patternFill>
    </fill>
    <fill>
      <patternFill patternType="solid">
        <fgColor indexed="65"/>
      </patternFill>
    </fill>
    <fill>
      <patternFill patternType="solid">
        <fgColor indexed="4"/>
      </patternFill>
    </fill>
    <fill>
      <patternFill patternType="solid">
        <fgColor theme="6" tint="0.39997558519241921"/>
      </patternFill>
    </fill>
    <fill>
      <patternFill patternType="solid">
        <fgColor theme="9" tint="0.79998168889431442"/>
      </patternFill>
    </fill>
    <fill>
      <patternFill patternType="solid">
        <fgColor indexed="5"/>
      </patternFill>
    </fill>
    <fill>
      <patternFill patternType="solid">
        <fgColor theme="2"/>
      </patternFill>
    </fill>
    <fill>
      <patternFill patternType="solid">
        <fgColor theme="0"/>
      </patternFill>
    </fill>
  </fills>
  <borders count="27">
    <border>
      <left style="none"/>
      <right style="none"/>
      <top style="none"/>
      <bottom style="none"/>
      <diagonal style="none"/>
    </border>
    <border>
      <left style="thin">
        <color auto="1"/>
      </left>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
      <left style="medium">
        <color auto="1"/>
      </left>
      <right style="medium">
        <color auto="1"/>
      </right>
      <top style="medium">
        <color auto="1"/>
      </top>
      <bottom style="medium">
        <color auto="1"/>
      </bottom>
      <diagonal style="none"/>
    </border>
    <border>
      <left style="thin">
        <color auto="1"/>
      </left>
      <right style="thin">
        <color auto="1"/>
      </right>
      <top style="thin">
        <color auto="1"/>
      </top>
      <bottom style="none"/>
      <diagonal style="none"/>
    </border>
    <border>
      <left style="thin">
        <color auto="1"/>
      </left>
      <right style="none"/>
      <top style="thin">
        <color auto="1"/>
      </top>
      <bottom style="none"/>
      <diagonal style="none"/>
    </border>
    <border>
      <left style="none"/>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thin">
        <color auto="1"/>
      </right>
      <top style="thin">
        <color auto="1"/>
      </top>
      <bottom style="thin">
        <color auto="1"/>
      </bottom>
      <diagonal style="none"/>
    </border>
    <border>
      <left style="none"/>
      <right style="none"/>
      <top style="thin">
        <color auto="1"/>
      </top>
      <bottom style="thin">
        <color auto="1"/>
      </bottom>
      <diagonal style="none"/>
    </border>
    <border>
      <left style="medium">
        <color auto="1"/>
      </left>
      <right style="none"/>
      <top style="none"/>
      <bottom style="none"/>
      <diagonal style="none"/>
    </border>
    <border>
      <left style="thin">
        <color auto="1"/>
      </left>
      <right style="thin">
        <color auto="1"/>
      </right>
      <top style="none"/>
      <bottom style="none"/>
      <diagonal style="none"/>
    </border>
    <border>
      <left style="thin">
        <color theme="1"/>
      </left>
      <right style="thin">
        <color theme="1"/>
      </right>
      <top style="thin">
        <color theme="1"/>
      </top>
      <bottom style="thin">
        <color theme="1"/>
      </bottom>
      <diagonal style="none"/>
    </border>
    <border>
      <left style="thin">
        <color auto="1"/>
      </left>
      <right style="thin">
        <color auto="1"/>
      </right>
      <top style="thin">
        <color auto="1"/>
      </top>
      <bottom/>
      <diagonal/>
    </border>
    <border>
      <left style="thin">
        <color auto="1"/>
      </left>
      <right/>
      <top style="thin">
        <color auto="1"/>
      </top>
      <bottom style="thin">
        <color auto="1"/>
      </bottom>
      <diagonal style="none"/>
    </border>
    <border>
      <left/>
      <right/>
      <top style="thin">
        <color auto="1"/>
      </top>
      <bottom style="thin">
        <color auto="1"/>
      </bottom>
      <diagonal style="none"/>
    </border>
    <border>
      <left/>
      <right style="thin">
        <color auto="1"/>
      </right>
      <top style="thin">
        <color auto="1"/>
      </top>
      <bottom style="thin">
        <color auto="1"/>
      </bottom>
      <diagonal style="none"/>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none"/>
      <top style="none"/>
      <bottom style="thin">
        <color auto="1"/>
      </bottom>
      <diagonal style="none"/>
    </border>
    <border>
      <left style="none"/>
      <right style="none"/>
      <top style="none"/>
      <bottom style="thin">
        <color auto="1"/>
      </bottom>
      <diagonal style="none"/>
    </border>
    <border>
      <left style="none"/>
      <right style="thin">
        <color auto="1"/>
      </right>
      <top style="none"/>
      <bottom style="thin">
        <color auto="1"/>
      </bottom>
      <diagonal style="none"/>
    </border>
    <border>
      <left style="thin">
        <color auto="1"/>
      </left>
      <right style="none"/>
      <top style="none"/>
      <bottom style="none"/>
      <diagonal style="none"/>
    </border>
    <border>
      <left style="thin">
        <color auto="1"/>
      </left>
      <right style="thin">
        <color auto="1"/>
      </right>
      <top style="thin">
        <color auto="1"/>
      </top>
      <bottom style="double">
        <color auto="1"/>
      </bottom>
      <diagonal style="none"/>
    </border>
    <border>
      <left style="medium">
        <color auto="1"/>
      </left>
      <right style="thin">
        <color auto="1"/>
      </right>
      <top style="thin">
        <color auto="1"/>
      </top>
      <bottom style="thin">
        <color auto="1"/>
      </bottom>
      <diagonal style="none"/>
    </border>
    <border>
      <left style="thin">
        <color auto="1"/>
      </left>
      <right style="thin">
        <color auto="1"/>
      </right>
      <top style="double">
        <color auto="1"/>
      </top>
      <bottom style="thin">
        <color auto="1"/>
      </bottom>
      <diagonal style="none"/>
    </border>
    <border>
      <left style="thin">
        <color auto="1"/>
      </left>
      <right style="thin">
        <color auto="1"/>
      </right>
      <top style="none"/>
      <bottom style="double">
        <color auto="1"/>
      </bottom>
      <diagonal style="none"/>
    </border>
  </borders>
  <cellStyleXfs count="14">
    <xf fontId="0" fillId="0" borderId="0" numFmtId="0" applyNumberFormat="1" applyFont="1" applyFill="1" applyBorder="1"/>
    <xf fontId="1" fillId="2" borderId="0" numFmtId="0" applyNumberFormat="1" applyFont="1" applyFill="1" applyBorder="1"/>
    <xf fontId="2" fillId="0" borderId="0" numFmtId="0" applyNumberFormat="1" applyFont="1" applyFill="1" applyBorder="1"/>
    <xf fontId="3" fillId="0" borderId="0" numFmtId="0" applyNumberFormat="0" applyFont="1" applyFill="0" applyBorder="0" applyProtection="0">
      <alignment vertical="top"/>
      <protection locked="0"/>
    </xf>
    <xf fontId="4" fillId="0" borderId="0" numFmtId="0" applyNumberFormat="1" applyFont="1" applyFill="1" applyBorder="1"/>
    <xf fontId="0" fillId="0" borderId="0" numFmtId="0" applyNumberFormat="1" applyFont="1" applyFill="1" applyBorder="1"/>
    <xf fontId="0" fillId="0" borderId="0" numFmtId="0" applyNumberFormat="1" applyFont="1" applyFill="1" applyBorder="1"/>
    <xf fontId="0" fillId="0" borderId="0" numFmtId="0" applyNumberFormat="1" applyFont="1" applyFill="1" applyBorder="1"/>
    <xf fontId="5" fillId="0" borderId="0" numFmtId="0" applyNumberFormat="1" applyFont="1" applyFill="1" applyBorder="1"/>
    <xf fontId="0" fillId="0" borderId="0" numFmtId="164" applyNumberFormat="1" applyFont="0" applyFill="0" applyBorder="0" applyProtection="0"/>
    <xf fontId="0" fillId="0" borderId="0" numFmtId="164" applyNumberFormat="1" applyFont="0" applyFill="0" applyBorder="0" applyProtection="0"/>
    <xf fontId="0" fillId="0" borderId="0" numFmtId="164" applyNumberFormat="1" applyFont="0" applyFill="0" applyBorder="0" applyProtection="0"/>
    <xf fontId="0" fillId="0" borderId="0" numFmtId="164" applyNumberFormat="1" applyFont="0" applyFill="0" applyBorder="0" applyProtection="0"/>
    <xf fontId="0" fillId="0" borderId="0" numFmtId="164" applyNumberFormat="1" applyFont="0" applyFill="0" applyBorder="0" applyProtection="0"/>
  </cellStyleXfs>
  <cellXfs count="463">
    <xf fontId="0" fillId="0" borderId="0" numFmtId="0" xfId="0"/>
    <xf fontId="6" fillId="3" borderId="0" numFmtId="0" xfId="0" applyFont="1" applyFill="1"/>
    <xf fontId="6" fillId="3" borderId="0" numFmtId="0" xfId="0" applyFont="1" applyFill="1" applyAlignment="1">
      <alignment horizontal="center"/>
    </xf>
    <xf fontId="6" fillId="3" borderId="0" numFmtId="165" xfId="9" applyNumberFormat="1" applyFont="1" applyFill="1"/>
    <xf fontId="6" fillId="3" borderId="0" numFmtId="165" xfId="9" applyNumberFormat="1" applyFont="1" applyFill="1" applyAlignment="1">
      <alignment horizontal="center"/>
    </xf>
    <xf fontId="6" fillId="3" borderId="0" numFmtId="49" xfId="0" applyNumberFormat="1" applyFont="1" applyFill="1"/>
    <xf fontId="7" fillId="3" borderId="0" numFmtId="0" xfId="0" applyFont="1" applyFill="1"/>
    <xf fontId="8" fillId="0" borderId="0" numFmtId="0" xfId="0" applyFont="1"/>
    <xf fontId="0" fillId="0" borderId="0" numFmtId="0" xfId="0"/>
    <xf fontId="9" fillId="3" borderId="0" numFmtId="0" xfId="0" applyFont="1" applyFill="1" applyAlignment="1" applyProtection="1">
      <alignment horizontal="left"/>
      <protection locked="0"/>
    </xf>
    <xf fontId="7" fillId="3" borderId="0" numFmtId="165" xfId="9" applyNumberFormat="1" applyFont="1" applyFill="1" applyAlignment="1">
      <alignment horizontal="center"/>
    </xf>
    <xf fontId="8" fillId="0" borderId="1" numFmtId="166" xfId="0" applyNumberFormat="1" applyFont="1" applyBorder="1" applyAlignment="1">
      <alignment horizontal="center" vertical="center" wrapText="1"/>
    </xf>
    <xf fontId="8" fillId="0" borderId="1" numFmtId="166" xfId="0" applyNumberFormat="1" applyFont="1" applyBorder="1" applyAlignment="1">
      <alignment horizontal="center" vertical="top" wrapText="1"/>
    </xf>
    <xf fontId="8" fillId="3" borderId="1" numFmtId="166" xfId="0" applyNumberFormat="1" applyFont="1" applyFill="1" applyBorder="1" applyAlignment="1">
      <alignment horizontal="center" vertical="top" wrapText="1"/>
    </xf>
    <xf fontId="8" fillId="0" borderId="1" numFmtId="49" xfId="0" applyNumberFormat="1" applyFont="1" applyBorder="1" applyAlignment="1">
      <alignment horizontal="center" vertical="center" wrapText="1"/>
    </xf>
    <xf fontId="8" fillId="0" borderId="1" numFmtId="49" xfId="0" applyNumberFormat="1" applyFont="1" applyBorder="1" applyAlignment="1">
      <alignment horizontal="center" wrapText="1"/>
    </xf>
    <xf fontId="8" fillId="3" borderId="1" numFmtId="49" xfId="0" applyNumberFormat="1" applyFont="1" applyFill="1" applyBorder="1" applyAlignment="1">
      <alignment horizontal="center" wrapText="1"/>
    </xf>
    <xf fontId="10" fillId="0" borderId="1" numFmtId="166" xfId="0" applyNumberFormat="1" applyFont="1" applyBorder="1" applyAlignment="1">
      <alignment vertical="top" wrapText="1"/>
    </xf>
    <xf fontId="10" fillId="0" borderId="1" numFmtId="49" xfId="0" applyNumberFormat="1" applyFont="1" applyBorder="1" applyAlignment="1">
      <alignment vertical="top" wrapText="1"/>
    </xf>
    <xf fontId="10" fillId="3" borderId="1" numFmtId="3" xfId="0" applyNumberFormat="1" applyFont="1" applyFill="1" applyBorder="1" applyAlignment="1">
      <alignment vertical="top" wrapText="1"/>
    </xf>
    <xf fontId="10" fillId="0" borderId="1" numFmtId="49" xfId="0" applyNumberFormat="1" applyFont="1" applyBorder="1" applyAlignment="1">
      <alignment horizontal="center" vertical="top" wrapText="1"/>
    </xf>
    <xf fontId="10" fillId="3" borderId="1" numFmtId="3" xfId="0" applyNumberFormat="1" applyFont="1" applyFill="1" applyBorder="1" applyAlignment="1">
      <alignment horizontal="right" vertical="top" wrapText="1"/>
    </xf>
    <xf fontId="8" fillId="0" borderId="1" numFmtId="166" xfId="0" applyNumberFormat="1" applyFont="1" applyBorder="1" applyAlignment="1">
      <alignment vertical="top" wrapText="1"/>
    </xf>
    <xf fontId="8" fillId="0" borderId="1" numFmtId="49" xfId="0" applyNumberFormat="1" applyFont="1" applyBorder="1" applyAlignment="1">
      <alignment horizontal="center" vertical="top" wrapText="1"/>
    </xf>
    <xf fontId="8" fillId="3" borderId="1" numFmtId="3" xfId="0" applyNumberFormat="1" applyFont="1" applyFill="1" applyBorder="1" applyAlignment="1">
      <alignment horizontal="right" vertical="top" wrapText="1"/>
    </xf>
    <xf fontId="6" fillId="3" borderId="1" numFmtId="3" xfId="9" applyNumberFormat="1" applyFont="1" applyFill="1" applyBorder="1" applyAlignment="1">
      <alignment horizontal="center" vertical="center" wrapText="1"/>
    </xf>
    <xf fontId="10" fillId="0" borderId="1" numFmtId="166" xfId="0" applyNumberFormat="1" applyFont="1" applyBorder="1" applyAlignment="1">
      <alignment horizontal="left" indent="1" vertical="top" wrapText="1"/>
    </xf>
    <xf fontId="6" fillId="3" borderId="1" numFmtId="166" xfId="0" applyNumberFormat="1" applyFont="1" applyFill="1" applyBorder="1"/>
    <xf fontId="6" fillId="3" borderId="1" numFmtId="3" xfId="9" applyNumberFormat="1" applyFont="1" applyFill="1" applyBorder="1" applyAlignment="1">
      <alignment horizontal="center"/>
    </xf>
    <xf fontId="8" fillId="3" borderId="1" numFmtId="3" xfId="0" applyNumberFormat="1" applyFont="1" applyFill="1" applyBorder="1" applyAlignment="1">
      <alignment horizontal="center" vertical="top" wrapText="1"/>
    </xf>
    <xf fontId="8" fillId="3" borderId="1" numFmtId="3" xfId="0" applyNumberFormat="1" applyFont="1" applyFill="1" applyBorder="1" applyAlignment="1">
      <alignment horizontal="center" wrapText="1"/>
    </xf>
    <xf fontId="6" fillId="3" borderId="1" numFmtId="3" xfId="0" applyNumberFormat="1" applyFont="1" applyFill="1" applyBorder="1" applyAlignment="1">
      <alignment horizontal="center"/>
    </xf>
    <xf fontId="6" fillId="3" borderId="0" numFmtId="166" xfId="0" applyNumberFormat="1" applyFont="1" applyFill="1" applyAlignment="1">
      <alignment vertical="center"/>
    </xf>
    <xf fontId="0" fillId="3" borderId="0" numFmtId="0" xfId="0" applyFill="1"/>
    <xf fontId="6" fillId="3" borderId="0" numFmtId="166" xfId="0" applyNumberFormat="1" applyFont="1" applyFill="1" applyAlignment="1">
      <alignment horizontal="center" vertical="center"/>
    </xf>
    <xf fontId="7" fillId="3" borderId="0" numFmtId="0" xfId="0" applyFont="1" applyFill="1" applyAlignment="1">
      <alignment vertical="center"/>
    </xf>
    <xf fontId="9" fillId="3" borderId="0" numFmtId="0" xfId="0" applyFont="1" applyFill="1" applyAlignment="1" applyProtection="1">
      <alignment horizontal="left" vertical="center"/>
      <protection locked="0"/>
    </xf>
    <xf fontId="11" fillId="3" borderId="0" numFmtId="166" xfId="0" applyNumberFormat="1" applyFont="1" applyFill="1" applyAlignment="1">
      <alignment vertical="center"/>
    </xf>
    <xf fontId="7" fillId="3" borderId="0" numFmtId="166" xfId="0" applyNumberFormat="1" applyFont="1" applyFill="1" applyAlignment="1">
      <alignment vertical="center"/>
    </xf>
    <xf fontId="9" fillId="3" borderId="0" numFmtId="166" xfId="0" applyNumberFormat="1" applyFont="1" applyFill="1" applyAlignment="1" applyProtection="1">
      <alignment horizontal="left" vertical="center"/>
      <protection locked="0"/>
    </xf>
    <xf fontId="7" fillId="3" borderId="1" numFmtId="166" xfId="0" applyNumberFormat="1" applyFont="1" applyFill="1" applyBorder="1" applyAlignment="1">
      <alignment vertical="center"/>
    </xf>
    <xf fontId="7" fillId="3" borderId="1" numFmtId="166" xfId="0" applyNumberFormat="1" applyFont="1" applyFill="1" applyBorder="1" applyAlignment="1">
      <alignment horizontal="center" vertical="center"/>
    </xf>
    <xf fontId="6" fillId="3" borderId="1" numFmtId="166" xfId="0" applyNumberFormat="1" applyFont="1" applyFill="1" applyBorder="1" applyAlignment="1">
      <alignment vertical="center"/>
    </xf>
    <xf fontId="6" fillId="3" borderId="1" numFmtId="166" xfId="9" applyNumberFormat="1" applyFont="1" applyFill="1" applyBorder="1" applyAlignment="1">
      <alignment vertical="center"/>
    </xf>
    <xf fontId="6" fillId="3" borderId="1" numFmtId="166" xfId="0" applyNumberFormat="1" applyFont="1" applyFill="1" applyBorder="1" applyAlignment="1">
      <alignment horizontal="left" vertical="center" wrapText="1"/>
    </xf>
    <xf fontId="10" fillId="0" borderId="1" numFmtId="166" xfId="9" applyNumberFormat="1" applyFont="1" applyBorder="1" applyAlignment="1">
      <alignment horizontal="center" vertical="center" wrapText="1"/>
    </xf>
    <xf fontId="6" fillId="3" borderId="1" numFmtId="166" xfId="0" applyNumberFormat="1" applyFont="1" applyFill="1" applyBorder="1" applyAlignment="1">
      <alignment vertical="center" wrapText="1"/>
    </xf>
    <xf fontId="7" fillId="3" borderId="1" numFmtId="166" xfId="0" applyNumberFormat="1" applyFont="1" applyFill="1" applyBorder="1" applyAlignment="1">
      <alignment vertical="center" wrapText="1"/>
    </xf>
    <xf fontId="8" fillId="0" borderId="1" numFmtId="166" xfId="9" applyNumberFormat="1" applyFont="1" applyBorder="1" applyAlignment="1">
      <alignment horizontal="center" vertical="center" wrapText="1"/>
    </xf>
    <xf fontId="6" fillId="3" borderId="0" numFmtId="167" xfId="0" applyNumberFormat="1" applyFont="1" applyFill="1" applyAlignment="1">
      <alignment vertical="center"/>
    </xf>
    <xf fontId="6" fillId="3" borderId="0" numFmtId="168" xfId="9" applyNumberFormat="1" applyFont="1" applyFill="1" applyAlignment="1">
      <alignment vertical="center"/>
    </xf>
    <xf fontId="6" fillId="3" borderId="1" numFmtId="166" xfId="0" applyNumberFormat="1" applyFont="1" applyFill="1" applyBorder="1" applyAlignment="1">
      <alignment horizontal="center" vertical="center"/>
    </xf>
    <xf fontId="10" fillId="0" borderId="1" numFmtId="166" xfId="9" applyNumberFormat="1" applyFont="1" applyBorder="1" applyAlignment="1">
      <alignment horizontal="right" vertical="center" wrapText="1"/>
    </xf>
    <xf fontId="7" fillId="3" borderId="1" numFmtId="166" xfId="9" applyNumberFormat="1" applyFont="1" applyFill="1" applyBorder="1" applyAlignment="1">
      <alignment vertical="center"/>
    </xf>
    <xf fontId="6" fillId="3" borderId="0" numFmtId="169" xfId="0" applyNumberFormat="1" applyFont="1" applyFill="1" applyAlignment="1">
      <alignment vertical="center"/>
    </xf>
    <xf fontId="7" fillId="3" borderId="1" numFmtId="166" xfId="9" applyNumberFormat="1" applyFont="1" applyFill="1" applyBorder="1" applyAlignment="1">
      <alignment horizontal="center" vertical="center" wrapText="1"/>
    </xf>
    <xf fontId="6" fillId="3" borderId="2" numFmtId="166" xfId="0" applyNumberFormat="1" applyFont="1" applyFill="1" applyBorder="1" applyAlignment="1">
      <alignment vertical="center" wrapText="1"/>
    </xf>
    <xf fontId="6" fillId="3" borderId="2" numFmtId="166" xfId="0" applyNumberFormat="1" applyFont="1" applyFill="1" applyBorder="1" applyAlignment="1">
      <alignment horizontal="center" vertical="center"/>
    </xf>
    <xf fontId="10" fillId="0" borderId="2" numFmtId="166" xfId="9" applyNumberFormat="1" applyFont="1" applyBorder="1" applyAlignment="1">
      <alignment horizontal="center" vertical="center" wrapText="1"/>
    </xf>
    <xf fontId="10" fillId="0" borderId="1" numFmtId="166" xfId="0" applyNumberFormat="1" applyFont="1" applyBorder="1" applyAlignment="1">
      <alignment horizontal="right" vertical="center" wrapText="1"/>
    </xf>
    <xf fontId="6" fillId="3" borderId="1" numFmtId="170" xfId="9" applyNumberFormat="1" applyFont="1" applyFill="1" applyBorder="1" applyAlignment="1">
      <alignment horizontal="center" vertical="center"/>
    </xf>
    <xf fontId="12" fillId="3" borderId="0" numFmtId="166" xfId="8" applyNumberFormat="1" applyFont="1" applyFill="1" applyAlignment="1">
      <alignment vertical="center"/>
    </xf>
    <xf fontId="6" fillId="3" borderId="1" numFmtId="165" xfId="9" applyNumberFormat="1" applyFont="1" applyFill="1" applyBorder="1" applyAlignment="1">
      <alignment vertical="center"/>
    </xf>
    <xf fontId="6" fillId="3" borderId="1" numFmtId="171" xfId="9" applyNumberFormat="1" applyFont="1" applyFill="1" applyBorder="1" applyAlignment="1">
      <alignment vertical="center"/>
    </xf>
    <xf fontId="6" fillId="3" borderId="1" numFmtId="170" xfId="9" applyNumberFormat="1" applyFont="1" applyFill="1" applyBorder="1" applyAlignment="1">
      <alignment vertical="center"/>
    </xf>
    <xf fontId="6" fillId="3" borderId="0" numFmtId="166" xfId="0" applyNumberFormat="1" applyFont="1" applyFill="1"/>
    <xf fontId="6" fillId="3" borderId="0" numFmtId="166" xfId="0" applyNumberFormat="1" applyFont="1" applyFill="1" applyAlignment="1">
      <alignment horizontal="center"/>
    </xf>
    <xf fontId="7" fillId="3" borderId="0" numFmtId="166" xfId="0" applyNumberFormat="1" applyFont="1" applyFill="1"/>
    <xf fontId="6" fillId="3" borderId="0" numFmtId="166" xfId="0" applyNumberFormat="1" applyFont="1" applyFill="1" applyAlignment="1">
      <alignment horizontal="left"/>
    </xf>
    <xf fontId="7" fillId="3" borderId="0" numFmtId="166" xfId="0" applyNumberFormat="1" applyFont="1" applyFill="1" applyAlignment="1">
      <alignment horizontal="center"/>
    </xf>
    <xf fontId="6" fillId="3" borderId="1" numFmtId="166" xfId="0" applyNumberFormat="1" applyFont="1" applyFill="1" applyBorder="1" applyAlignment="1">
      <alignment horizontal="center" shrinkToFit="1" vertical="center" wrapText="1"/>
    </xf>
    <xf fontId="7" fillId="3" borderId="0" numFmtId="166" xfId="0" applyNumberFormat="1" applyFont="1" applyFill="1" applyAlignment="1">
      <alignment vertical="center" wrapText="1"/>
    </xf>
    <xf fontId="7" fillId="3" borderId="1" numFmtId="166" xfId="0" applyNumberFormat="1" applyFont="1" applyFill="1" applyBorder="1" applyAlignment="1">
      <alignment horizontal="center" vertical="center" wrapText="1"/>
    </xf>
    <xf fontId="6" fillId="3" borderId="0" numFmtId="166" xfId="0" applyNumberFormat="1" applyFont="1" applyFill="1" applyAlignment="1">
      <alignment vertical="center" wrapText="1"/>
    </xf>
    <xf fontId="13" fillId="3" borderId="1" numFmtId="166" xfId="0" applyNumberFormat="1" applyFont="1" applyFill="1" applyBorder="1" applyAlignment="1">
      <alignment horizontal="center" vertical="center" wrapText="1"/>
    </xf>
    <xf fontId="6" fillId="3" borderId="1" numFmtId="166" xfId="0" applyNumberFormat="1" applyFont="1" applyFill="1" applyBorder="1" applyAlignment="1">
      <alignment horizontal="center" vertical="center" wrapText="1"/>
    </xf>
    <xf fontId="6" fillId="3" borderId="1" numFmtId="166" xfId="9" applyNumberFormat="1" applyFont="1" applyFill="1" applyBorder="1" applyAlignment="1">
      <alignment horizontal="center" vertical="center" wrapText="1"/>
    </xf>
    <xf fontId="7" fillId="3" borderId="1" numFmtId="166" xfId="0" applyNumberFormat="1" applyFont="1" applyFill="1" applyBorder="1" applyAlignment="1">
      <alignment horizontal="left" vertical="center" wrapText="1"/>
    </xf>
    <xf fontId="7" fillId="3" borderId="0" numFmtId="166" xfId="0" applyNumberFormat="1" applyFont="1" applyFill="1" applyAlignment="1">
      <alignment wrapText="1"/>
    </xf>
    <xf fontId="6" fillId="3" borderId="0" numFmtId="166" xfId="0" applyNumberFormat="1" applyFont="1" applyFill="1" applyAlignment="1">
      <alignment wrapText="1"/>
    </xf>
    <xf fontId="6" fillId="3" borderId="1" numFmtId="166" xfId="0" applyNumberFormat="1" applyFont="1" applyFill="1" applyBorder="1" applyAlignment="1">
      <alignment wrapText="1"/>
    </xf>
    <xf fontId="6" fillId="3" borderId="1" numFmtId="166" xfId="9" applyNumberFormat="1" applyFont="1" applyFill="1" applyBorder="1" applyAlignment="1">
      <alignment horizontal="center" wrapText="1"/>
    </xf>
    <xf fontId="10" fillId="0" borderId="1" numFmtId="166" xfId="0" applyNumberFormat="1" applyFont="1" applyBorder="1" applyAlignment="1">
      <alignment horizontal="center" wrapText="1"/>
    </xf>
    <xf fontId="6" fillId="3" borderId="1" numFmtId="166" xfId="0" applyNumberFormat="1" applyFont="1" applyFill="1" applyBorder="1" applyAlignment="1">
      <alignment horizontal="center" wrapText="1"/>
    </xf>
    <xf fontId="6" fillId="3" borderId="1" numFmtId="166" xfId="9" applyNumberFormat="1" applyFont="1" applyFill="1" applyBorder="1" applyAlignment="1">
      <alignment wrapText="1"/>
    </xf>
    <xf fontId="7" fillId="3" borderId="1" numFmtId="166" xfId="0" applyNumberFormat="1" applyFont="1" applyFill="1" applyBorder="1" applyAlignment="1">
      <alignment wrapText="1"/>
    </xf>
    <xf fontId="7" fillId="3" borderId="1" numFmtId="166" xfId="9" applyNumberFormat="1" applyFont="1" applyFill="1" applyBorder="1" applyAlignment="1">
      <alignment horizontal="center" wrapText="1"/>
    </xf>
    <xf fontId="7" fillId="3" borderId="0" numFmtId="169" xfId="0" applyNumberFormat="1" applyFont="1" applyFill="1" applyAlignment="1">
      <alignment wrapText="1"/>
    </xf>
    <xf fontId="6" fillId="3" borderId="0" numFmtId="169" xfId="0" applyNumberFormat="1" applyFont="1" applyFill="1" applyAlignment="1">
      <alignment wrapText="1"/>
    </xf>
    <xf fontId="7" fillId="3" borderId="1" numFmtId="166" xfId="0" applyNumberFormat="1" applyFont="1" applyFill="1" applyBorder="1" applyAlignment="1">
      <alignment horizontal="center" wrapText="1"/>
    </xf>
    <xf fontId="7" fillId="3" borderId="0" numFmtId="166" xfId="0" applyNumberFormat="1" applyFont="1" applyFill="1" applyAlignment="1">
      <alignment horizontal="center" wrapText="1"/>
    </xf>
    <xf fontId="7" fillId="3" borderId="0" numFmtId="166" xfId="9" applyNumberFormat="1" applyFont="1" applyFill="1" applyAlignment="1">
      <alignment horizontal="center" wrapText="1"/>
    </xf>
    <xf fontId="6" fillId="3" borderId="0" numFmtId="166" xfId="0" applyNumberFormat="1" applyFont="1" applyFill="1" applyAlignment="1">
      <alignment horizontal="center" wrapText="1"/>
    </xf>
    <xf fontId="6" fillId="3" borderId="0" numFmtId="166" xfId="9" applyNumberFormat="1" applyFont="1" applyFill="1" applyAlignment="1">
      <alignment horizontal="center" wrapText="1"/>
    </xf>
    <xf fontId="6" fillId="3" borderId="0" numFmtId="166" xfId="9" applyNumberFormat="1" applyFont="1" applyFill="1" applyAlignment="1">
      <alignment wrapText="1"/>
    </xf>
    <xf fontId="10" fillId="0" borderId="1" numFmtId="0" xfId="0" applyFont="1" applyBorder="1" applyAlignment="1">
      <alignment horizontal="center" vertical="top" wrapText="1"/>
    </xf>
    <xf fontId="10" fillId="0" borderId="1" numFmtId="3" xfId="0" applyNumberFormat="1" applyFont="1" applyBorder="1" applyAlignment="1">
      <alignment horizontal="center" vertical="top" wrapText="1"/>
    </xf>
    <xf fontId="7" fillId="3" borderId="1" numFmtId="166" xfId="9" applyNumberFormat="1" applyFont="1" applyFill="1" applyBorder="1" applyAlignment="1">
      <alignment wrapText="1"/>
    </xf>
    <xf fontId="10" fillId="3" borderId="0" numFmtId="0" xfId="0" applyFont="1" applyFill="1" applyAlignment="1">
      <alignment vertical="top" wrapText="1"/>
    </xf>
    <xf fontId="10" fillId="3" borderId="1" numFmtId="166" xfId="9" applyNumberFormat="1" applyFont="1" applyFill="1" applyBorder="1" applyAlignment="1">
      <alignment horizontal="center" vertical="center" wrapText="1"/>
    </xf>
    <xf fontId="8" fillId="3" borderId="1" numFmtId="166" xfId="9" applyNumberFormat="1" applyFont="1" applyFill="1" applyBorder="1" applyAlignment="1">
      <alignment horizontal="center" vertical="center" wrapText="1"/>
    </xf>
    <xf fontId="14" fillId="3" borderId="0" numFmtId="166" xfId="0" applyNumberFormat="1" applyFont="1" applyFill="1"/>
    <xf fontId="6" fillId="3" borderId="0" numFmtId="166" xfId="9" applyNumberFormat="1" applyFont="1" applyFill="1" applyAlignment="1">
      <alignment horizontal="center" vertical="center"/>
    </xf>
    <xf fontId="6" fillId="3" borderId="0" numFmtId="166" xfId="9" applyNumberFormat="1" applyFont="1" applyFill="1" applyAlignment="1">
      <alignment horizontal="left" vertical="center"/>
    </xf>
    <xf fontId="15" fillId="4" borderId="3" numFmtId="166" xfId="3" applyNumberFormat="1" applyFont="1" applyFill="1" applyBorder="1" applyAlignment="1" applyProtection="1">
      <alignment horizontal="left" vertical="center"/>
    </xf>
    <xf fontId="7" fillId="3" borderId="0" numFmtId="166" xfId="9" applyNumberFormat="1" applyFont="1" applyFill="1" applyAlignment="1">
      <alignment horizontal="left" vertical="center"/>
    </xf>
    <xf fontId="16" fillId="3" borderId="0" numFmtId="166" xfId="9" applyNumberFormat="1" applyFont="1" applyFill="1" applyAlignment="1">
      <alignment horizontal="center" vertical="center"/>
    </xf>
    <xf fontId="7" fillId="3" borderId="0" numFmtId="166" xfId="0" applyNumberFormat="1" applyFont="1" applyFill="1" applyAlignment="1">
      <alignment horizontal="left" vertical="center"/>
    </xf>
    <xf fontId="9" fillId="3" borderId="0" numFmtId="166" xfId="0" applyNumberFormat="1" applyFont="1" applyFill="1" applyAlignment="1" applyProtection="1">
      <alignment horizontal="center" vertical="center"/>
      <protection locked="0"/>
    </xf>
    <xf fontId="8" fillId="0" borderId="0" numFmtId="0" xfId="0" applyFont="1" applyAlignment="1">
      <alignment vertical="center"/>
    </xf>
    <xf fontId="7" fillId="3" borderId="0" numFmtId="166" xfId="9" applyNumberFormat="1" applyFont="1" applyFill="1" applyAlignment="1">
      <alignment horizontal="center" vertical="center"/>
    </xf>
    <xf fontId="7" fillId="3" borderId="1" numFmtId="166" xfId="9" applyNumberFormat="1" applyFont="1" applyFill="1" applyBorder="1" applyAlignment="1">
      <alignment vertical="center" wrapText="1"/>
    </xf>
    <xf fontId="6" fillId="3" borderId="1" numFmtId="166" xfId="9" applyNumberFormat="1" applyFont="1" applyFill="1" applyBorder="1" applyAlignment="1">
      <alignment horizontal="center" shrinkToFit="1" vertical="center" wrapText="1"/>
    </xf>
    <xf fontId="6" fillId="3" borderId="4" numFmtId="166" xfId="9" applyNumberFormat="1" applyFont="1" applyFill="1" applyBorder="1" applyAlignment="1">
      <alignment horizontal="center" vertical="center" wrapText="1"/>
    </xf>
    <xf fontId="6" fillId="3" borderId="1" numFmtId="166" xfId="9" applyNumberFormat="1" applyFont="1" applyFill="1" applyBorder="1" applyAlignment="1">
      <alignment horizontal="left" vertical="center" wrapText="1"/>
    </xf>
    <xf fontId="6" fillId="3" borderId="1" numFmtId="166" xfId="9" applyNumberFormat="1" applyFont="1" applyFill="1" applyBorder="1" applyAlignment="1">
      <alignment shrinkToFit="1" vertical="center" wrapText="1"/>
    </xf>
    <xf fontId="6" fillId="3" borderId="2" numFmtId="166" xfId="9" applyNumberFormat="1" applyFont="1" applyFill="1" applyBorder="1" applyAlignment="1">
      <alignment horizontal="center" vertical="center" wrapText="1"/>
    </xf>
    <xf fontId="6" fillId="3" borderId="0" numFmtId="166" xfId="9" applyNumberFormat="1" applyFont="1" applyFill="1" applyAlignment="1">
      <alignment horizontal="left" vertical="center" wrapText="1"/>
    </xf>
    <xf fontId="9" fillId="3" borderId="0" numFmtId="166" xfId="9" applyNumberFormat="1" applyFont="1" applyFill="1" applyAlignment="1">
      <alignment horizontal="center" vertical="center"/>
    </xf>
    <xf fontId="17" fillId="3" borderId="0" numFmtId="166" xfId="9" applyNumberFormat="1" applyFont="1" applyFill="1" applyAlignment="1">
      <alignment horizontal="center" vertical="center"/>
    </xf>
    <xf fontId="6" fillId="3" borderId="0" numFmtId="166" xfId="9" applyNumberFormat="1" applyFont="1" applyFill="1" applyAlignment="1">
      <alignment horizontal="center" vertical="center" wrapText="1"/>
    </xf>
    <xf fontId="9" fillId="3" borderId="0" numFmtId="166" xfId="9" applyNumberFormat="1" applyFont="1" applyFill="1" applyAlignment="1">
      <alignment horizontal="center" vertical="center" wrapText="1"/>
    </xf>
    <xf fontId="7" fillId="3" borderId="0" numFmtId="166" xfId="9" applyNumberFormat="1" applyFont="1" applyFill="1" applyAlignment="1">
      <alignment horizontal="center" vertical="center" wrapText="1"/>
    </xf>
    <xf fontId="8" fillId="3" borderId="0" numFmtId="0" xfId="0" applyFont="1" applyFill="1" applyAlignment="1">
      <alignment vertical="center"/>
    </xf>
    <xf fontId="6" fillId="3" borderId="5" numFmtId="166" xfId="9" applyNumberFormat="1" applyFont="1" applyFill="1" applyBorder="1" applyAlignment="1">
      <alignment horizontal="center" vertical="center" wrapText="1"/>
    </xf>
    <xf fontId="6" fillId="3" borderId="6" numFmtId="166" xfId="9" applyNumberFormat="1" applyFont="1" applyFill="1" applyBorder="1" applyAlignment="1">
      <alignment horizontal="center" vertical="center" wrapText="1"/>
    </xf>
    <xf fontId="7" fillId="3" borderId="4" numFmtId="166" xfId="9" applyNumberFormat="1" applyFont="1" applyFill="1" applyBorder="1" applyAlignment="1">
      <alignment horizontal="center" vertical="center" wrapText="1"/>
    </xf>
    <xf fontId="6" fillId="3" borderId="7" numFmtId="166" xfId="9" applyNumberFormat="1" applyFont="1" applyFill="1" applyBorder="1" applyAlignment="1">
      <alignment horizontal="center" vertical="center"/>
    </xf>
    <xf fontId="6" fillId="3" borderId="8" numFmtId="166" xfId="9" applyNumberFormat="1" applyFont="1" applyFill="1" applyBorder="1" applyAlignment="1">
      <alignment horizontal="center" vertical="center"/>
    </xf>
    <xf fontId="7" fillId="3" borderId="2" numFmtId="166" xfId="9" applyNumberFormat="1" applyFont="1" applyFill="1" applyBorder="1" applyAlignment="1">
      <alignment horizontal="center" vertical="center" wrapText="1"/>
    </xf>
    <xf fontId="6" fillId="3" borderId="2" numFmtId="166" xfId="9" applyNumberFormat="1" applyFont="1" applyFill="1" applyBorder="1" applyAlignment="1">
      <alignment shrinkToFit="1" vertical="center" wrapText="1"/>
    </xf>
    <xf fontId="6" fillId="3" borderId="2" numFmtId="166" xfId="9" applyNumberFormat="1" applyFont="1" applyFill="1" applyBorder="1" applyAlignment="1">
      <alignment vertical="center" wrapText="1"/>
    </xf>
    <xf fontId="6" fillId="3" borderId="4" numFmtId="166" xfId="9" applyNumberFormat="1" applyFont="1" applyFill="1" applyBorder="1" applyAlignment="1">
      <alignment vertical="center" wrapText="1"/>
    </xf>
    <xf fontId="6" fillId="3" borderId="1" numFmtId="166" xfId="9" applyNumberFormat="1" applyFont="1" applyFill="1" applyBorder="1" applyAlignment="1" applyProtection="1">
      <alignment horizontal="left" vertical="center" wrapText="1"/>
      <protection hidden="1"/>
    </xf>
    <xf fontId="6" fillId="3" borderId="4" numFmtId="166" xfId="9" applyNumberFormat="1" applyFont="1" applyFill="1" applyBorder="1" applyAlignment="1">
      <alignment horizontal="center" shrinkToFit="1" vertical="center" wrapText="1"/>
    </xf>
    <xf fontId="6" fillId="3" borderId="2" numFmtId="166" xfId="9" applyNumberFormat="1" applyFont="1" applyFill="1" applyBorder="1" applyAlignment="1">
      <alignment horizontal="center" shrinkToFit="1" vertical="center" wrapText="1"/>
    </xf>
    <xf fontId="6" fillId="3" borderId="7" numFmtId="166" xfId="9" applyNumberFormat="1" applyFont="1" applyFill="1" applyBorder="1" applyAlignment="1">
      <alignment horizontal="center" vertical="center" wrapText="1"/>
    </xf>
    <xf fontId="6" fillId="3" borderId="8" numFmtId="166" xfId="9" applyNumberFormat="1" applyFont="1" applyFill="1" applyBorder="1" applyAlignment="1">
      <alignment horizontal="center" vertical="center" wrapText="1"/>
    </xf>
    <xf fontId="6" fillId="3" borderId="9" numFmtId="166" xfId="9" applyNumberFormat="1" applyFont="1" applyFill="1" applyBorder="1" applyAlignment="1">
      <alignment horizontal="center" vertical="center" wrapText="1"/>
    </xf>
    <xf fontId="6" fillId="3" borderId="0" numFmtId="166" xfId="9" applyNumberFormat="1" applyFont="1" applyFill="1" applyAlignment="1" applyProtection="1">
      <alignment horizontal="center" vertical="center"/>
      <protection locked="0"/>
    </xf>
    <xf fontId="7" fillId="3" borderId="1" numFmtId="166" xfId="9" applyNumberFormat="1" applyFont="1" applyFill="1" applyBorder="1" applyAlignment="1">
      <alignment horizontal="left" vertical="center"/>
    </xf>
    <xf fontId="7" fillId="3" borderId="1" numFmtId="166" xfId="9" applyNumberFormat="1" applyFont="1" applyFill="1" applyBorder="1" applyAlignment="1">
      <alignment horizontal="center" vertical="center"/>
    </xf>
    <xf fontId="7" fillId="3" borderId="1" numFmtId="166" xfId="9" applyNumberFormat="1" applyFont="1" applyFill="1" applyBorder="1" applyAlignment="1">
      <alignment horizontal="center" shrinkToFit="1" vertical="center" wrapText="1"/>
    </xf>
    <xf fontId="6" fillId="3" borderId="1" numFmtId="166" xfId="9" applyNumberFormat="1" applyFont="1" applyFill="1" applyBorder="1" applyAlignment="1" applyProtection="1">
      <alignment horizontal="center" vertical="center" wrapText="1"/>
      <protection hidden="1"/>
    </xf>
    <xf fontId="10" fillId="0" borderId="1" numFmtId="166" xfId="0" applyNumberFormat="1" applyFont="1" applyBorder="1" applyAlignment="1">
      <alignment horizontal="center" vertical="center" wrapText="1"/>
    </xf>
    <xf fontId="6" fillId="3" borderId="1" numFmtId="166" xfId="9" applyNumberFormat="1" applyFont="1" applyFill="1" applyBorder="1" applyAlignment="1" applyProtection="1">
      <alignment horizontal="center" vertical="center"/>
      <protection locked="0"/>
    </xf>
    <xf fontId="11" fillId="3" borderId="1" numFmtId="166" xfId="9" applyNumberFormat="1" applyFont="1" applyFill="1" applyBorder="1" applyAlignment="1" applyProtection="1">
      <alignment horizontal="center" vertical="center"/>
      <protection locked="0"/>
    </xf>
    <xf fontId="6" fillId="3" borderId="1" numFmtId="166" xfId="9" applyNumberFormat="1" applyFont="1" applyFill="1" applyBorder="1" applyAlignment="1">
      <alignment horizontal="center" vertical="center"/>
    </xf>
    <xf fontId="6" fillId="3" borderId="0" numFmtId="166" xfId="9" applyNumberFormat="1" applyFont="1" applyFill="1" applyAlignment="1" applyProtection="1">
      <alignment horizontal="center" vertical="center" wrapText="1"/>
      <protection locked="0"/>
    </xf>
    <xf fontId="8" fillId="0" borderId="1" numFmtId="0" xfId="0" applyFont="1" applyBorder="1" applyAlignment="1">
      <alignment horizontal="center" vertical="center" wrapText="1"/>
    </xf>
    <xf fontId="8" fillId="3" borderId="1" numFmtId="0" xfId="0" applyFont="1" applyFill="1" applyBorder="1" applyAlignment="1">
      <alignment horizontal="center" vertical="center" wrapText="1"/>
    </xf>
    <xf fontId="10" fillId="0" borderId="1" numFmtId="0" xfId="0" applyFont="1" applyBorder="1" applyAlignment="1">
      <alignment vertical="top" wrapText="1"/>
    </xf>
    <xf fontId="10" fillId="3" borderId="1" numFmtId="0" xfId="0" applyFont="1" applyFill="1" applyBorder="1" applyAlignment="1">
      <alignment horizontal="right" vertical="top" wrapText="1"/>
    </xf>
    <xf fontId="6" fillId="3" borderId="1" numFmtId="166" xfId="9" applyNumberFormat="1" applyFont="1" applyFill="1" applyBorder="1" applyAlignment="1">
      <alignment horizontal="left" vertical="center"/>
    </xf>
    <xf fontId="10" fillId="0" borderId="1" numFmtId="166" xfId="9" applyNumberFormat="1" applyFont="1" applyBorder="1" applyAlignment="1">
      <alignment horizontal="center" vertical="center"/>
    </xf>
    <xf fontId="6" fillId="3" borderId="0" numFmtId="166" xfId="9" applyNumberFormat="1" applyFont="1" applyFill="1" applyAlignment="1" applyProtection="1">
      <alignment horizontal="left" vertical="center" wrapText="1"/>
      <protection hidden="1"/>
    </xf>
    <xf fontId="6" fillId="3" borderId="0" numFmtId="166" xfId="9" applyNumberFormat="1" applyFont="1" applyFill="1" applyAlignment="1" applyProtection="1">
      <alignment horizontal="center" vertical="center" wrapText="1"/>
      <protection hidden="1"/>
    </xf>
    <xf fontId="6" fillId="3" borderId="1" numFmtId="164" xfId="9" applyNumberFormat="1" applyFont="1" applyFill="1" applyBorder="1" applyAlignment="1">
      <alignment horizontal="center" vertical="center" wrapText="1"/>
    </xf>
    <xf fontId="6" fillId="3" borderId="10" numFmtId="166" xfId="0" applyNumberFormat="1" applyFont="1" applyFill="1" applyBorder="1" applyAlignment="1">
      <alignment horizontal="left" vertical="center" wrapText="1"/>
    </xf>
    <xf fontId="6" fillId="3" borderId="1" numFmtId="172" xfId="9" applyNumberFormat="1" applyFont="1" applyFill="1" applyBorder="1" applyAlignment="1">
      <alignment horizontal="center" vertical="center" wrapText="1"/>
    </xf>
    <xf fontId="8" fillId="3" borderId="1" numFmtId="49" xfId="0" applyNumberFormat="1" applyFont="1" applyFill="1" applyBorder="1" applyAlignment="1">
      <alignment horizontal="center" vertical="top" wrapText="1"/>
    </xf>
    <xf fontId="10" fillId="3" borderId="1" numFmtId="166" xfId="0" applyNumberFormat="1" applyFont="1" applyFill="1" applyBorder="1" applyAlignment="1">
      <alignment vertical="top" wrapText="1"/>
    </xf>
    <xf fontId="10" fillId="3" borderId="1" numFmtId="166" xfId="0" applyNumberFormat="1" applyFont="1" applyFill="1" applyBorder="1" applyAlignment="1">
      <alignment horizontal="right" vertical="top" wrapText="1"/>
    </xf>
    <xf fontId="8" fillId="3" borderId="1" numFmtId="166" xfId="0" applyNumberFormat="1" applyFont="1" applyFill="1" applyBorder="1" applyAlignment="1">
      <alignment horizontal="right" vertical="top" wrapText="1"/>
    </xf>
    <xf fontId="6" fillId="3" borderId="1" numFmtId="166" xfId="9" applyNumberFormat="1" applyFont="1" applyFill="1" applyBorder="1" applyAlignment="1">
      <alignment horizontal="center"/>
    </xf>
    <xf fontId="7" fillId="3" borderId="0" numFmtId="0" xfId="0" applyFont="1" applyFill="1" applyAlignment="1">
      <alignment horizontal="center" vertical="center"/>
    </xf>
    <xf fontId="8" fillId="3" borderId="1" numFmtId="166" xfId="0" applyNumberFormat="1" applyFont="1" applyFill="1" applyBorder="1" applyAlignment="1">
      <alignment horizontal="center" vertical="center" wrapText="1"/>
    </xf>
    <xf fontId="8" fillId="3" borderId="1" numFmtId="49" xfId="0" applyNumberFormat="1" applyFont="1" applyFill="1" applyBorder="1" applyAlignment="1">
      <alignment horizontal="center" vertical="center" wrapText="1"/>
    </xf>
    <xf fontId="6" fillId="0" borderId="0" numFmtId="0" xfId="0" applyFont="1"/>
    <xf fontId="6" fillId="0" borderId="0" numFmtId="0" xfId="0" applyFont="1" applyAlignment="1">
      <alignment horizontal="center"/>
    </xf>
    <xf fontId="6" fillId="0" borderId="0" numFmtId="165" xfId="9" applyNumberFormat="1" applyFont="1" applyAlignment="1">
      <alignment horizontal="center"/>
    </xf>
    <xf fontId="0" fillId="0" borderId="0" numFmtId="3" xfId="0" applyNumberFormat="1"/>
    <xf fontId="4" fillId="0" borderId="0" numFmtId="0" xfId="4" applyFont="1"/>
    <xf fontId="18" fillId="0" borderId="0" numFmtId="0" xfId="4" applyFont="1"/>
    <xf fontId="18" fillId="5" borderId="1" numFmtId="0" xfId="4" applyFont="1" applyFill="1" applyBorder="1" applyAlignment="1">
      <alignment horizontal="center" vertical="center"/>
    </xf>
    <xf fontId="0" fillId="0" borderId="1" numFmtId="0" xfId="0" applyBorder="1" applyAlignment="1">
      <alignment vertical="center" wrapText="1"/>
    </xf>
    <xf fontId="4" fillId="0" borderId="1" numFmtId="0" xfId="4" applyFont="1" applyBorder="1"/>
    <xf fontId="18" fillId="5" borderId="1" numFmtId="0" xfId="4" applyFont="1" applyFill="1" applyBorder="1" applyAlignment="1">
      <alignment horizontal="center"/>
    </xf>
    <xf fontId="19" fillId="0" borderId="0" numFmtId="0" xfId="0" applyFont="1" applyAlignment="1">
      <alignment horizontal="center" wrapText="1"/>
    </xf>
    <xf fontId="0" fillId="0" borderId="0" numFmtId="0" xfId="0" applyAlignment="1">
      <alignment horizontal="center" wrapText="1"/>
    </xf>
    <xf fontId="7" fillId="6" borderId="1" numFmtId="166" xfId="10" applyNumberFormat="1" applyFont="1" applyFill="1" applyBorder="1" applyAlignment="1">
      <alignment horizontal="center" vertical="center" wrapText="1"/>
    </xf>
    <xf fontId="6" fillId="6" borderId="1" numFmtId="166" xfId="10" applyNumberFormat="1" applyFont="1" applyFill="1" applyBorder="1"/>
    <xf fontId="6" fillId="0" borderId="1" numFmtId="166" xfId="10" applyNumberFormat="1" applyFont="1" applyBorder="1"/>
    <xf fontId="6" fillId="6" borderId="1" numFmtId="166" xfId="10" applyNumberFormat="1" applyFont="1" applyFill="1" applyBorder="1" applyAlignment="1">
      <alignment wrapText="1"/>
    </xf>
    <xf fontId="6" fillId="7" borderId="1" numFmtId="166" xfId="10" applyNumberFormat="1" applyFont="1" applyFill="1" applyBorder="1"/>
    <xf fontId="6" fillId="3" borderId="1" numFmtId="166" xfId="10" applyNumberFormat="1" applyFont="1" applyFill="1" applyBorder="1"/>
    <xf fontId="9" fillId="6" borderId="1" numFmtId="166" xfId="0" applyNumberFormat="1" applyFont="1" applyFill="1" applyBorder="1" applyAlignment="1">
      <alignment wrapText="1"/>
    </xf>
    <xf fontId="9" fillId="3" borderId="7" numFmtId="0" xfId="10" applyFont="1" applyFill="1" applyBorder="1" applyAlignment="1">
      <alignment horizontal="center" wrapText="1"/>
    </xf>
    <xf fontId="9" fillId="3" borderId="9" numFmtId="0" xfId="10" applyFont="1" applyFill="1" applyBorder="1" applyAlignment="1">
      <alignment horizontal="center" wrapText="1"/>
    </xf>
    <xf fontId="9" fillId="3" borderId="8" numFmtId="0" xfId="10" applyFont="1" applyFill="1" applyBorder="1" applyAlignment="1">
      <alignment horizontal="center" wrapText="1"/>
    </xf>
    <xf fontId="16" fillId="3" borderId="0" numFmtId="166" xfId="0" applyNumberFormat="1" applyFont="1" applyFill="1"/>
    <xf fontId="6" fillId="3" borderId="0" numFmtId="166" xfId="10" applyNumberFormat="1" applyFont="1" applyFill="1"/>
    <xf fontId="6" fillId="3" borderId="1" numFmtId="164" xfId="10" applyNumberFormat="1" applyFont="1" applyFill="1" applyBorder="1"/>
    <xf fontId="6" fillId="3" borderId="1" numFmtId="10" xfId="10" applyNumberFormat="1" applyFont="1" applyFill="1" applyBorder="1"/>
    <xf fontId="9" fillId="6" borderId="1" numFmtId="166" xfId="0" applyNumberFormat="1" applyFont="1" applyFill="1" applyBorder="1" applyAlignment="1">
      <alignment horizontal="left" vertical="center" wrapText="1"/>
    </xf>
    <xf fontId="9" fillId="3" borderId="7" numFmtId="49" xfId="10" applyNumberFormat="1" applyFont="1" applyFill="1" applyBorder="1" applyAlignment="1">
      <alignment horizontal="left" wrapText="1"/>
    </xf>
    <xf fontId="9" fillId="3" borderId="9" numFmtId="49" xfId="10" applyNumberFormat="1" applyFont="1" applyFill="1" applyBorder="1" applyAlignment="1">
      <alignment horizontal="left" wrapText="1"/>
    </xf>
    <xf fontId="9" fillId="3" borderId="8" numFmtId="49" xfId="10" applyNumberFormat="1" applyFont="1" applyFill="1" applyBorder="1" applyAlignment="1">
      <alignment horizontal="left" wrapText="1"/>
    </xf>
    <xf fontId="6" fillId="3" borderId="0" numFmtId="166" xfId="10" applyNumberFormat="1" applyFont="1" applyFill="1" applyAlignment="1">
      <alignment horizontal="center" wrapText="1"/>
    </xf>
    <xf fontId="6" fillId="3" borderId="0" numFmtId="173" xfId="0" applyNumberFormat="1" applyFont="1" applyFill="1"/>
    <xf fontId="6" fillId="6" borderId="1" numFmtId="173" xfId="10" applyNumberFormat="1" applyFont="1" applyFill="1" applyBorder="1" applyAlignment="1">
      <alignment wrapText="1"/>
    </xf>
    <xf fontId="6" fillId="3" borderId="1" numFmtId="2" xfId="10" applyNumberFormat="1" applyFont="1" applyFill="1" applyBorder="1"/>
    <xf fontId="20" fillId="3" borderId="0" numFmtId="173" xfId="0" applyNumberFormat="1" applyFont="1" applyFill="1"/>
    <xf fontId="20" fillId="6" borderId="1" numFmtId="173" xfId="10" applyNumberFormat="1" applyFont="1" applyFill="1" applyBorder="1" applyAlignment="1">
      <alignment wrapText="1"/>
    </xf>
    <xf fontId="20" fillId="3" borderId="1" numFmtId="164" xfId="10" applyNumberFormat="1" applyFont="1" applyFill="1" applyBorder="1"/>
    <xf fontId="6" fillId="3" borderId="1" numFmtId="165" xfId="10" applyNumberFormat="1" applyFont="1" applyFill="1" applyBorder="1"/>
    <xf fontId="9" fillId="6" borderId="1" numFmtId="173" xfId="0" applyNumberFormat="1" applyFont="1" applyFill="1" applyBorder="1" applyAlignment="1">
      <alignment horizontal="left" vertical="center" wrapText="1"/>
    </xf>
    <xf fontId="6" fillId="3" borderId="0" numFmtId="173" xfId="10" applyNumberFormat="1" applyFont="1" applyFill="1" applyAlignment="1">
      <alignment horizontal="center" wrapText="1"/>
    </xf>
    <xf fontId="7" fillId="3" borderId="0" numFmtId="173" xfId="0" applyNumberFormat="1" applyFont="1" applyFill="1"/>
    <xf fontId="6" fillId="3" borderId="0" numFmtId="173" xfId="0" applyNumberFormat="1" applyFont="1" applyFill="1" applyAlignment="1">
      <alignment horizontal="center" vertical="center"/>
    </xf>
    <xf fontId="7" fillId="6" borderId="1" numFmtId="173" xfId="0" applyNumberFormat="1" applyFont="1" applyFill="1" applyBorder="1" applyAlignment="1">
      <alignment horizontal="center" vertical="center"/>
    </xf>
    <xf fontId="7" fillId="6" borderId="1" numFmtId="173" xfId="0" applyNumberFormat="1" applyFont="1" applyFill="1" applyBorder="1" applyAlignment="1">
      <alignment horizontal="center" vertical="center" wrapText="1"/>
    </xf>
    <xf fontId="6" fillId="6" borderId="1" numFmtId="173" xfId="0" applyNumberFormat="1" applyFont="1" applyFill="1" applyBorder="1" applyAlignment="1">
      <alignment wrapText="1"/>
    </xf>
    <xf fontId="6" fillId="3" borderId="1" numFmtId="172" xfId="11" applyNumberFormat="1" applyFont="1" applyFill="1" applyBorder="1" applyAlignment="1">
      <alignment wrapText="1"/>
    </xf>
    <xf fontId="9" fillId="3" borderId="7" numFmtId="173" xfId="0" applyNumberFormat="1" applyFont="1" applyFill="1" applyBorder="1" applyAlignment="1">
      <alignment horizontal="left" wrapText="1"/>
    </xf>
    <xf fontId="9" fillId="3" borderId="9" numFmtId="173" xfId="0" applyNumberFormat="1" applyFont="1" applyFill="1" applyBorder="1" applyAlignment="1">
      <alignment horizontal="left" wrapText="1"/>
    </xf>
    <xf fontId="9" fillId="3" borderId="8" numFmtId="173" xfId="0" applyNumberFormat="1" applyFont="1" applyFill="1" applyBorder="1" applyAlignment="1">
      <alignment horizontal="left" wrapText="1"/>
    </xf>
    <xf fontId="7" fillId="3" borderId="0" numFmtId="173" xfId="0" applyNumberFormat="1" applyFont="1" applyFill="1" applyAlignment="1">
      <alignment wrapText="1"/>
    </xf>
    <xf fontId="6" fillId="3" borderId="1" numFmtId="173" xfId="11" applyNumberFormat="1" applyFont="1" applyFill="1" applyBorder="1" applyAlignment="1">
      <alignment wrapText="1"/>
    </xf>
    <xf fontId="9" fillId="6" borderId="1" numFmtId="173" xfId="10" applyNumberFormat="1" applyFont="1" applyFill="1" applyBorder="1" applyAlignment="1">
      <alignment horizontal="left" vertical="center" wrapText="1"/>
    </xf>
    <xf fontId="11" fillId="3" borderId="0" numFmtId="173" xfId="0" applyNumberFormat="1" applyFont="1" applyFill="1"/>
    <xf fontId="11" fillId="3" borderId="0" numFmtId="173" xfId="0" applyNumberFormat="1" applyFont="1" applyFill="1" applyAlignment="1">
      <alignment horizontal="center" vertical="center"/>
    </xf>
    <xf fontId="6" fillId="3" borderId="0" numFmtId="166" xfId="6" applyNumberFormat="1" applyFont="1" applyFill="1"/>
    <xf fontId="7" fillId="3" borderId="0" numFmtId="166" xfId="6" applyNumberFormat="1" applyFont="1" applyFill="1"/>
    <xf fontId="7" fillId="6" borderId="4" numFmtId="166" xfId="12" applyNumberFormat="1" applyFont="1" applyFill="1" applyBorder="1" applyAlignment="1">
      <alignment horizontal="center" vertical="center" wrapText="1"/>
    </xf>
    <xf fontId="7" fillId="6" borderId="4" numFmtId="166" xfId="6" applyNumberFormat="1" applyFont="1" applyFill="1" applyBorder="1" applyAlignment="1">
      <alignment horizontal="center" vertical="center" wrapText="1"/>
    </xf>
    <xf fontId="7" fillId="6" borderId="1" numFmtId="166" xfId="12" applyNumberFormat="1" applyFont="1" applyFill="1" applyBorder="1" applyAlignment="1">
      <alignment horizontal="center" vertical="center" wrapText="1"/>
    </xf>
    <xf fontId="7" fillId="6" borderId="1" numFmtId="166" xfId="6" applyNumberFormat="1" applyFont="1" applyFill="1" applyBorder="1" applyAlignment="1">
      <alignment horizontal="center" vertical="center"/>
    </xf>
    <xf fontId="7" fillId="6" borderId="1" numFmtId="166" xfId="6" applyNumberFormat="1" applyFont="1" applyFill="1" applyBorder="1" applyAlignment="1">
      <alignment horizontal="center"/>
    </xf>
    <xf fontId="7" fillId="6" borderId="11" numFmtId="166" xfId="12" applyNumberFormat="1" applyFont="1" applyFill="1" applyBorder="1" applyAlignment="1">
      <alignment horizontal="center" vertical="center" wrapText="1"/>
    </xf>
    <xf fontId="7" fillId="6" borderId="11" numFmtId="166" xfId="6" applyNumberFormat="1" applyFont="1" applyFill="1" applyBorder="1" applyAlignment="1">
      <alignment horizontal="center" vertical="center" wrapText="1"/>
    </xf>
    <xf fontId="7" fillId="6" borderId="2" numFmtId="166" xfId="12" applyNumberFormat="1" applyFont="1" applyFill="1" applyBorder="1" applyAlignment="1">
      <alignment horizontal="center" vertical="center" wrapText="1"/>
    </xf>
    <xf fontId="7" fillId="6" borderId="2" numFmtId="166" xfId="6" applyNumberFormat="1" applyFont="1" applyFill="1" applyBorder="1" applyAlignment="1">
      <alignment horizontal="center" wrapText="1"/>
    </xf>
    <xf fontId="7" fillId="6" borderId="7" numFmtId="166" xfId="6" applyNumberFormat="1" applyFont="1" applyFill="1" applyBorder="1" applyAlignment="1">
      <alignment horizontal="center" wrapText="1"/>
    </xf>
    <xf fontId="7" fillId="6" borderId="9" numFmtId="166" xfId="6" applyNumberFormat="1" applyFont="1" applyFill="1" applyBorder="1" applyAlignment="1">
      <alignment horizontal="center" wrapText="1"/>
    </xf>
    <xf fontId="7" fillId="6" borderId="8" numFmtId="166" xfId="6" applyNumberFormat="1" applyFont="1" applyFill="1" applyBorder="1" applyAlignment="1">
      <alignment horizontal="center" wrapText="1"/>
    </xf>
    <xf fontId="7" fillId="6" borderId="1" numFmtId="166" xfId="6" applyNumberFormat="1" applyFont="1" applyFill="1" applyBorder="1" applyAlignment="1">
      <alignment horizontal="center" wrapText="1"/>
    </xf>
    <xf fontId="7" fillId="3" borderId="0" numFmtId="166" xfId="6" applyNumberFormat="1" applyFont="1" applyFill="1" applyAlignment="1">
      <alignment wrapText="1"/>
    </xf>
    <xf fontId="7" fillId="6" borderId="2" numFmtId="166" xfId="6" applyNumberFormat="1" applyFont="1" applyFill="1" applyBorder="1" applyAlignment="1">
      <alignment horizontal="center" vertical="center" wrapText="1"/>
    </xf>
    <xf fontId="7" fillId="6" borderId="1" numFmtId="49" xfId="6" applyNumberFormat="1" applyFont="1" applyFill="1" applyBorder="1" applyAlignment="1">
      <alignment horizontal="center" vertical="center" wrapText="1"/>
    </xf>
    <xf fontId="7" fillId="6" borderId="1" numFmtId="49" xfId="12" applyNumberFormat="1" applyFont="1" applyFill="1" applyBorder="1" applyAlignment="1">
      <alignment horizontal="center" vertical="center" wrapText="1"/>
    </xf>
    <xf fontId="7" fillId="6" borderId="4" numFmtId="49" xfId="12" applyNumberFormat="1" applyFont="1" applyFill="1" applyBorder="1" applyAlignment="1">
      <alignment horizontal="center" vertical="center" wrapText="1"/>
    </xf>
    <xf fontId="7" fillId="6" borderId="1" numFmtId="166" xfId="6" applyNumberFormat="1" applyFont="1" applyFill="1" applyBorder="1" applyAlignment="1">
      <alignment wrapText="1"/>
    </xf>
    <xf fontId="6" fillId="3" borderId="1" numFmtId="166" xfId="6" applyNumberFormat="1" applyFont="1" applyFill="1" applyBorder="1"/>
    <xf fontId="6" fillId="3" borderId="1" numFmtId="173" xfId="12" applyNumberFormat="1" applyFont="1" applyFill="1" applyBorder="1"/>
    <xf fontId="6" fillId="3" borderId="1" numFmtId="166" xfId="12" applyNumberFormat="1" applyFont="1" applyFill="1" applyBorder="1"/>
    <xf fontId="6" fillId="3" borderId="7" numFmtId="166" xfId="12" applyNumberFormat="1" applyFont="1" applyFill="1" applyBorder="1"/>
    <xf fontId="6" fillId="3" borderId="12" numFmtId="166" xfId="12" applyNumberFormat="1" applyFont="1" applyFill="1" applyBorder="1"/>
    <xf fontId="6" fillId="6" borderId="1" numFmtId="166" xfId="6" applyNumberFormat="1" applyFont="1" applyFill="1" applyBorder="1" applyAlignment="1">
      <alignment wrapText="1"/>
    </xf>
    <xf fontId="7" fillId="3" borderId="1" numFmtId="166" xfId="6" applyNumberFormat="1" applyFont="1" applyFill="1" applyBorder="1" applyAlignment="1">
      <alignment horizontal="center"/>
    </xf>
    <xf fontId="21" fillId="3" borderId="1" numFmtId="166" xfId="6" applyNumberFormat="1" applyFont="1" applyFill="1" applyBorder="1" applyAlignment="1">
      <alignment horizontal="center"/>
    </xf>
    <xf fontId="6" fillId="3" borderId="1" numFmtId="172" xfId="12" applyNumberFormat="1" applyFont="1" applyFill="1" applyBorder="1"/>
    <xf fontId="6" fillId="3" borderId="7" numFmtId="172" xfId="12" applyNumberFormat="1" applyFont="1" applyFill="1" applyBorder="1"/>
    <xf fontId="6" fillId="3" borderId="12" numFmtId="172" xfId="12" applyNumberFormat="1" applyFont="1" applyFill="1" applyBorder="1"/>
    <xf fontId="6" fillId="3" borderId="12" numFmtId="166" xfId="6" applyNumberFormat="1" applyFont="1" applyFill="1" applyBorder="1"/>
    <xf fontId="9" fillId="6" borderId="1" numFmtId="166" xfId="6" applyNumberFormat="1" applyFont="1" applyFill="1" applyBorder="1" applyAlignment="1">
      <alignment wrapText="1"/>
    </xf>
    <xf fontId="9" fillId="3" borderId="1" numFmtId="166" xfId="6" applyNumberFormat="1" applyFont="1" applyFill="1" applyBorder="1"/>
    <xf fontId="9" fillId="3" borderId="1" numFmtId="166" xfId="12" applyNumberFormat="1" applyFont="1" applyFill="1" applyBorder="1"/>
    <xf fontId="9" fillId="3" borderId="0" numFmtId="166" xfId="6" applyNumberFormat="1" applyFont="1" applyFill="1"/>
    <xf fontId="6" fillId="3" borderId="1" numFmtId="166" xfId="6" applyNumberFormat="1" applyFont="1" applyFill="1" applyBorder="1" applyAlignment="1">
      <alignment horizontal="center"/>
    </xf>
    <xf fontId="6" fillId="3" borderId="0" numFmtId="166" xfId="12" applyNumberFormat="1" applyFont="1" applyFill="1"/>
    <xf fontId="6" fillId="3" borderId="0" numFmtId="173" xfId="12" applyNumberFormat="1" applyFont="1" applyFill="1"/>
    <xf fontId="7" fillId="6" borderId="7" numFmtId="166" xfId="6" applyNumberFormat="1" applyFont="1" applyFill="1" applyBorder="1" applyAlignment="1">
      <alignment horizontal="center"/>
    </xf>
    <xf fontId="7" fillId="6" borderId="9" numFmtId="166" xfId="6" applyNumberFormat="1" applyFont="1" applyFill="1" applyBorder="1" applyAlignment="1">
      <alignment horizontal="center"/>
    </xf>
    <xf fontId="7" fillId="6" borderId="8" numFmtId="166" xfId="6" applyNumberFormat="1" applyFont="1" applyFill="1" applyBorder="1" applyAlignment="1">
      <alignment horizontal="center"/>
    </xf>
    <xf fontId="7" fillId="3" borderId="0" numFmtId="166" xfId="6" applyNumberFormat="1" applyFont="1" applyFill="1" applyAlignment="1">
      <alignment horizontal="center" vertical="center" wrapText="1"/>
    </xf>
    <xf fontId="7" fillId="6" borderId="1" numFmtId="166" xfId="6" applyNumberFormat="1" applyFont="1" applyFill="1" applyBorder="1" applyAlignment="1">
      <alignment horizontal="center" vertical="center" wrapText="1"/>
    </xf>
    <xf fontId="6" fillId="0" borderId="1" numFmtId="4" xfId="12" applyNumberFormat="1" applyFont="1" applyBorder="1"/>
    <xf fontId="6" fillId="0" borderId="7" numFmtId="4" xfId="12" applyNumberFormat="1" applyFont="1" applyBorder="1"/>
    <xf fontId="6" fillId="3" borderId="12" numFmtId="4" xfId="12" applyNumberFormat="1" applyFont="1" applyFill="1" applyBorder="1"/>
    <xf fontId="16" fillId="3" borderId="0" numFmtId="166" xfId="6" applyNumberFormat="1" applyFont="1" applyFill="1"/>
    <xf fontId="9" fillId="3" borderId="1" numFmtId="166" xfId="6" applyNumberFormat="1" applyFont="1" applyFill="1" applyBorder="1" applyAlignment="1">
      <alignment horizontal="center"/>
    </xf>
    <xf fontId="9" fillId="0" borderId="1" numFmtId="4" xfId="12" applyNumberFormat="1" applyFont="1" applyBorder="1"/>
    <xf fontId="9" fillId="0" borderId="7" numFmtId="4" xfId="12" applyNumberFormat="1" applyFont="1" applyBorder="1"/>
    <xf fontId="9" fillId="3" borderId="12" numFmtId="166" xfId="6" applyNumberFormat="1" applyFont="1" applyFill="1" applyBorder="1"/>
    <xf fontId="22" fillId="0" borderId="0" numFmtId="0" xfId="0" applyFont="1"/>
    <xf fontId="9" fillId="3" borderId="1" numFmtId="4" xfId="12" applyNumberFormat="1" applyFont="1" applyFill="1" applyBorder="1"/>
    <xf fontId="9" fillId="3" borderId="7" numFmtId="4" xfId="12" applyNumberFormat="1" applyFont="1" applyFill="1" applyBorder="1"/>
    <xf fontId="7" fillId="6" borderId="1" numFmtId="49" xfId="6" applyNumberFormat="1" applyFont="1" applyFill="1" applyBorder="1" applyAlignment="1">
      <alignment horizontal="center"/>
    </xf>
    <xf fontId="7" fillId="6" borderId="7" numFmtId="166" xfId="6" applyNumberFormat="1" applyFont="1" applyFill="1" applyBorder="1" applyAlignment="1">
      <alignment horizontal="center" vertical="center" wrapText="1"/>
    </xf>
    <xf fontId="7" fillId="6" borderId="9" numFmtId="166" xfId="6" applyNumberFormat="1" applyFont="1" applyFill="1" applyBorder="1" applyAlignment="1">
      <alignment horizontal="center" vertical="center" wrapText="1"/>
    </xf>
    <xf fontId="7" fillId="6" borderId="8" numFmtId="166" xfId="6" applyNumberFormat="1" applyFont="1" applyFill="1" applyBorder="1" applyAlignment="1">
      <alignment horizontal="center" vertical="center" wrapText="1"/>
    </xf>
    <xf fontId="6" fillId="0" borderId="1" numFmtId="172" xfId="12" applyNumberFormat="1" applyFont="1" applyBorder="1"/>
    <xf fontId="6" fillId="0" borderId="13" numFmtId="172" xfId="12" applyNumberFormat="1" applyFont="1" applyBorder="1" applyAlignment="1">
      <alignment horizontal="center" vertical="center"/>
    </xf>
    <xf fontId="6" fillId="0" borderId="14" numFmtId="166" xfId="6" applyNumberFormat="1" applyFont="1" applyBorder="1" applyAlignment="1">
      <alignment horizontal="left" wrapText="1"/>
    </xf>
    <xf fontId="6" fillId="0" borderId="15" numFmtId="166" xfId="6" applyNumberFormat="1" applyFont="1" applyBorder="1" applyAlignment="1">
      <alignment horizontal="left" wrapText="1"/>
    </xf>
    <xf fontId="6" fillId="0" borderId="16" numFmtId="166" xfId="6" applyNumberFormat="1" applyFont="1" applyBorder="1" applyAlignment="1">
      <alignment horizontal="left" wrapText="1"/>
    </xf>
    <xf fontId="6" fillId="0" borderId="17" numFmtId="172" xfId="12" applyNumberFormat="1" applyFont="1" applyBorder="1" applyAlignment="1">
      <alignment horizontal="center" vertical="center"/>
    </xf>
    <xf fontId="6" fillId="0" borderId="18" numFmtId="172" xfId="12" applyNumberFormat="1" applyFont="1" applyBorder="1" applyAlignment="1">
      <alignment horizontal="center" vertical="center"/>
    </xf>
    <xf fontId="6" fillId="3" borderId="0" numFmtId="166" xfId="6" applyNumberFormat="1" applyFont="1" applyFill="1" applyAlignment="1">
      <alignment wrapText="1"/>
    </xf>
    <xf fontId="6" fillId="3" borderId="0" numFmtId="166" xfId="6" applyNumberFormat="1" applyFont="1" applyFill="1" applyAlignment="1">
      <alignment horizontal="left" wrapText="1"/>
    </xf>
    <xf fontId="9" fillId="3" borderId="0" numFmtId="166" xfId="6" applyNumberFormat="1" applyFont="1" applyFill="1" applyAlignment="1">
      <alignment horizontal="right" vertical="center" wrapText="1"/>
    </xf>
    <xf fontId="6" fillId="8" borderId="0" numFmtId="49" xfId="6" applyNumberFormat="1" applyFont="1" applyFill="1" applyAlignment="1">
      <alignment horizontal="left" vertical="center" wrapText="1"/>
    </xf>
    <xf fontId="7" fillId="6" borderId="19" numFmtId="166" xfId="6" applyNumberFormat="1" applyFont="1" applyFill="1" applyBorder="1" applyAlignment="1">
      <alignment horizontal="center" vertical="center" wrapText="1"/>
    </xf>
    <xf fontId="7" fillId="6" borderId="20" numFmtId="166" xfId="6" applyNumberFormat="1" applyFont="1" applyFill="1" applyBorder="1" applyAlignment="1">
      <alignment horizontal="center" vertical="center" wrapText="1"/>
    </xf>
    <xf fontId="7" fillId="6" borderId="21" numFmtId="166" xfId="6" applyNumberFormat="1" applyFont="1" applyFill="1" applyBorder="1" applyAlignment="1">
      <alignment horizontal="center" vertical="center" wrapText="1"/>
    </xf>
    <xf fontId="6" fillId="0" borderId="4" numFmtId="172" xfId="12" applyNumberFormat="1" applyFont="1" applyBorder="1" applyAlignment="1">
      <alignment horizontal="center" vertical="center"/>
    </xf>
    <xf fontId="6" fillId="0" borderId="7" numFmtId="166" xfId="6" applyNumberFormat="1" applyFont="1" applyBorder="1" applyAlignment="1">
      <alignment horizontal="left" wrapText="1"/>
    </xf>
    <xf fontId="6" fillId="0" borderId="9" numFmtId="166" xfId="6" applyNumberFormat="1" applyFont="1" applyBorder="1" applyAlignment="1">
      <alignment horizontal="left" wrapText="1"/>
    </xf>
    <xf fontId="6" fillId="0" borderId="8" numFmtId="166" xfId="6" applyNumberFormat="1" applyFont="1" applyBorder="1" applyAlignment="1">
      <alignment horizontal="left" wrapText="1"/>
    </xf>
    <xf fontId="6" fillId="0" borderId="11" numFmtId="172" xfId="12" applyNumberFormat="1" applyFont="1" applyBorder="1" applyAlignment="1">
      <alignment horizontal="center" vertical="center"/>
    </xf>
    <xf fontId="6" fillId="0" borderId="2" numFmtId="172" xfId="12" applyNumberFormat="1" applyFont="1" applyBorder="1" applyAlignment="1">
      <alignment horizontal="center" vertical="center"/>
    </xf>
    <xf fontId="7" fillId="6" borderId="1" numFmtId="166" xfId="10" applyNumberFormat="1" applyFont="1" applyFill="1" applyBorder="1" applyAlignment="1">
      <alignment horizontal="center" vertical="center"/>
    </xf>
    <xf fontId="6" fillId="3" borderId="0" numFmtId="166" xfId="10" applyNumberFormat="1" applyFont="1" applyFill="1" applyAlignment="1">
      <alignment wrapText="1"/>
    </xf>
    <xf fontId="6" fillId="3" borderId="1" numFmtId="172" xfId="0" applyNumberFormat="1" applyFont="1" applyFill="1" applyBorder="1" applyAlignment="1">
      <alignment horizontal="center"/>
    </xf>
    <xf fontId="9" fillId="3" borderId="0" numFmtId="173" xfId="0" applyNumberFormat="1" applyFont="1" applyFill="1" applyAlignment="1">
      <alignment horizontal="right" vertical="center"/>
    </xf>
    <xf fontId="6" fillId="8" borderId="0" numFmtId="49" xfId="0" applyNumberFormat="1" applyFont="1" applyFill="1" applyAlignment="1">
      <alignment horizontal="left" wrapText="1"/>
    </xf>
    <xf fontId="6" fillId="8" borderId="0" numFmtId="49" xfId="0" applyNumberFormat="1" applyFont="1" applyFill="1" applyAlignment="1">
      <alignment horizontal="left"/>
    </xf>
    <xf fontId="6" fillId="0" borderId="1" numFmtId="172" xfId="0" applyNumberFormat="1" applyFont="1" applyBorder="1"/>
    <xf fontId="6" fillId="3" borderId="1" numFmtId="172" xfId="0" applyNumberFormat="1" applyFont="1" applyFill="1" applyBorder="1"/>
    <xf fontId="6" fillId="3" borderId="0" numFmtId="173" xfId="0" applyNumberFormat="1" applyFont="1" applyFill="1" applyAlignment="1">
      <alignment wrapText="1"/>
    </xf>
    <xf fontId="9" fillId="3" borderId="22" numFmtId="173" xfId="0" applyNumberFormat="1" applyFont="1" applyFill="1" applyBorder="1" applyAlignment="1">
      <alignment horizontal="right" vertical="center"/>
    </xf>
    <xf fontId="6" fillId="3" borderId="0" numFmtId="173" xfId="10" applyNumberFormat="1" applyFont="1" applyFill="1" applyAlignment="1">
      <alignment wrapText="1"/>
    </xf>
    <xf fontId="6" fillId="3" borderId="0" numFmtId="173" xfId="0" applyNumberFormat="1" applyFont="1" applyFill="1" applyAlignment="1">
      <alignment horizontal="center"/>
    </xf>
    <xf fontId="6" fillId="8" borderId="0" numFmtId="49" xfId="0" applyNumberFormat="1" applyFont="1" applyFill="1" applyAlignment="1">
      <alignment horizontal="left" vertical="center" wrapText="1"/>
    </xf>
    <xf fontId="6" fillId="0" borderId="1" numFmtId="164" xfId="10" applyNumberFormat="1" applyFont="1" applyBorder="1" applyAlignment="1">
      <alignment horizontal="center"/>
    </xf>
    <xf fontId="6" fillId="6" borderId="1" numFmtId="0" xfId="0" applyFont="1" applyFill="1" applyBorder="1" applyAlignment="1">
      <alignment wrapText="1"/>
    </xf>
    <xf fontId="6" fillId="0" borderId="1" numFmtId="165" xfId="10" applyNumberFormat="1" applyFont="1" applyBorder="1" applyAlignment="1">
      <alignment horizontal="center"/>
    </xf>
    <xf fontId="6" fillId="0" borderId="1" numFmtId="165" xfId="10" applyNumberFormat="1" applyFont="1" applyBorder="1"/>
    <xf fontId="6" fillId="0" borderId="1" numFmtId="166" xfId="0" applyNumberFormat="1" applyFont="1" applyBorder="1"/>
    <xf fontId="6" fillId="8" borderId="0" numFmtId="49" xfId="0" applyNumberFormat="1" applyFont="1" applyFill="1" applyAlignment="1">
      <alignment horizontal="left" vertical="center"/>
    </xf>
    <xf fontId="7" fillId="6" borderId="1" numFmtId="173" xfId="10" applyNumberFormat="1" applyFont="1" applyFill="1" applyBorder="1" applyAlignment="1">
      <alignment horizontal="center" vertical="center" wrapText="1"/>
    </xf>
    <xf fontId="6" fillId="6" borderId="1" numFmtId="173" xfId="10" applyNumberFormat="1" applyFont="1" applyFill="1" applyBorder="1"/>
    <xf fontId="6" fillId="3" borderId="1" numFmtId="166" xfId="10" applyNumberFormat="1" applyFont="1" applyFill="1" applyBorder="1" applyAlignment="1">
      <alignment horizontal="center" vertical="center"/>
    </xf>
    <xf fontId="6" fillId="3" borderId="1" numFmtId="172" xfId="10" applyNumberFormat="1" applyFont="1" applyFill="1" applyBorder="1" applyAlignment="1">
      <alignment horizontal="center" vertical="center"/>
    </xf>
    <xf fontId="6" fillId="3" borderId="1" numFmtId="173" xfId="10" applyNumberFormat="1" applyFont="1" applyFill="1" applyBorder="1" applyAlignment="1">
      <alignment horizontal="center" vertical="center"/>
    </xf>
    <xf fontId="6" fillId="3" borderId="1" numFmtId="169" xfId="10" applyNumberFormat="1" applyFont="1" applyFill="1" applyBorder="1" applyAlignment="1">
      <alignment horizontal="center" vertical="center"/>
    </xf>
    <xf fontId="6" fillId="3" borderId="1" numFmtId="169" xfId="0" applyNumberFormat="1" applyFont="1" applyFill="1" applyBorder="1" applyAlignment="1">
      <alignment horizontal="center" vertical="center"/>
    </xf>
    <xf fontId="6" fillId="3" borderId="1" numFmtId="173" xfId="0" applyNumberFormat="1" applyFont="1" applyFill="1" applyBorder="1" applyAlignment="1">
      <alignment horizontal="center" vertical="center"/>
    </xf>
    <xf fontId="7" fillId="6" borderId="1" numFmtId="173" xfId="10" applyNumberFormat="1" applyFont="1" applyFill="1" applyBorder="1" applyAlignment="1">
      <alignment wrapText="1"/>
    </xf>
    <xf fontId="7" fillId="3" borderId="1" numFmtId="166" xfId="10" applyNumberFormat="1" applyFont="1" applyFill="1" applyBorder="1" applyAlignment="1">
      <alignment horizontal="center" vertical="center"/>
    </xf>
    <xf fontId="7" fillId="3" borderId="1" numFmtId="172" xfId="10" applyNumberFormat="1" applyFont="1" applyFill="1" applyBorder="1" applyAlignment="1">
      <alignment horizontal="center" vertical="center"/>
    </xf>
    <xf fontId="7" fillId="3" borderId="1" numFmtId="173" xfId="10" applyNumberFormat="1" applyFont="1" applyFill="1" applyBorder="1" applyAlignment="1">
      <alignment horizontal="center" vertical="center"/>
    </xf>
    <xf fontId="7" fillId="3" borderId="1" numFmtId="169" xfId="10" applyNumberFormat="1" applyFont="1" applyFill="1" applyBorder="1" applyAlignment="1">
      <alignment horizontal="center" vertical="center"/>
    </xf>
    <xf fontId="7" fillId="3" borderId="1" numFmtId="169" xfId="0" applyNumberFormat="1" applyFont="1" applyFill="1" applyBorder="1" applyAlignment="1">
      <alignment horizontal="center" vertical="center"/>
    </xf>
    <xf fontId="7" fillId="3" borderId="1" numFmtId="173" xfId="0" applyNumberFormat="1" applyFont="1" applyFill="1" applyBorder="1" applyAlignment="1">
      <alignment horizontal="center" vertical="center"/>
    </xf>
    <xf fontId="6" fillId="3" borderId="0" numFmtId="166" xfId="10" applyNumberFormat="1" applyFont="1" applyFill="1" applyAlignment="1">
      <alignment horizontal="center" vertical="center"/>
    </xf>
    <xf fontId="6" fillId="3" borderId="0" numFmtId="173" xfId="10" applyNumberFormat="1" applyFont="1" applyFill="1" applyAlignment="1">
      <alignment horizontal="center" vertical="center"/>
    </xf>
    <xf fontId="9" fillId="3" borderId="0" numFmtId="166" xfId="0" applyNumberFormat="1" applyFont="1" applyFill="1" applyAlignment="1">
      <alignment horizontal="right" vertical="center" wrapText="1"/>
    </xf>
    <xf fontId="7" fillId="6" borderId="1" numFmtId="166" xfId="0" applyNumberFormat="1" applyFont="1" applyFill="1" applyBorder="1" applyAlignment="1">
      <alignment horizontal="center" vertical="center" wrapText="1"/>
    </xf>
    <xf fontId="6" fillId="6" borderId="7" numFmtId="173" xfId="0" applyNumberFormat="1" applyFont="1" applyFill="1" applyBorder="1" applyAlignment="1">
      <alignment horizontal="left" wrapText="1"/>
    </xf>
    <xf fontId="6" fillId="6" borderId="9" numFmtId="173" xfId="0" applyNumberFormat="1" applyFont="1" applyFill="1" applyBorder="1" applyAlignment="1">
      <alignment horizontal="left" wrapText="1"/>
    </xf>
    <xf fontId="6" fillId="6" borderId="8" numFmtId="173" xfId="0" applyNumberFormat="1" applyFont="1" applyFill="1" applyBorder="1" applyAlignment="1">
      <alignment horizontal="left" wrapText="1"/>
    </xf>
    <xf fontId="6" fillId="3" borderId="1" numFmtId="172" xfId="0" applyNumberFormat="1" applyFont="1" applyFill="1" applyBorder="1" applyAlignment="1">
      <alignment horizontal="center" vertical="center"/>
    </xf>
    <xf fontId="7" fillId="6" borderId="1" numFmtId="173" xfId="0" applyNumberFormat="1" applyFont="1" applyFill="1" applyBorder="1" applyAlignment="1">
      <alignment wrapText="1"/>
    </xf>
    <xf fontId="7" fillId="3" borderId="1" numFmtId="172" xfId="0" applyNumberFormat="1" applyFont="1" applyFill="1" applyBorder="1" applyAlignment="1">
      <alignment horizontal="center" vertical="center"/>
    </xf>
    <xf fontId="7" fillId="3" borderId="0" numFmtId="173" xfId="0" applyNumberFormat="1" applyFont="1" applyFill="1" applyAlignment="1">
      <alignment horizontal="center" vertical="center"/>
    </xf>
    <xf fontId="6" fillId="6" borderId="1" numFmtId="166" xfId="0" applyNumberFormat="1" applyFont="1" applyFill="1" applyBorder="1" applyAlignment="1">
      <alignment horizontal="left" vertical="center" wrapText="1"/>
    </xf>
    <xf fontId="6" fillId="3" borderId="1" numFmtId="172" xfId="0" applyNumberFormat="1" applyFont="1" applyFill="1" applyBorder="1" applyAlignment="1">
      <alignment horizontal="center" vertical="center" wrapText="1"/>
    </xf>
    <xf fontId="6" fillId="0" borderId="0" numFmtId="49" xfId="0" applyNumberFormat="1" applyFont="1" applyAlignment="1">
      <alignment vertical="center"/>
    </xf>
    <xf fontId="6" fillId="6" borderId="1" numFmtId="173" xfId="0" applyNumberFormat="1" applyFont="1" applyFill="1" applyBorder="1"/>
    <xf fontId="6" fillId="3" borderId="1" numFmtId="172" xfId="0" applyNumberFormat="1" applyFont="1" applyFill="1" applyBorder="1" applyAlignment="1">
      <alignment vertical="center" wrapText="1"/>
    </xf>
    <xf fontId="6" fillId="3" borderId="0" numFmtId="173" xfId="0" applyNumberFormat="1" applyFont="1" applyFill="1" applyAlignment="1">
      <alignment horizontal="left" wrapText="1"/>
    </xf>
    <xf fontId="7" fillId="3" borderId="0" numFmtId="173" xfId="0" applyNumberFormat="1" applyFont="1" applyFill="1" applyAlignment="1">
      <alignment horizontal="left"/>
    </xf>
    <xf fontId="8" fillId="6" borderId="1" numFmtId="49" xfId="0" applyNumberFormat="1" applyFont="1" applyFill="1" applyBorder="1" applyAlignment="1">
      <alignment horizontal="center" vertical="top" wrapText="1"/>
    </xf>
    <xf fontId="6" fillId="6" borderId="1" numFmtId="166" xfId="0" applyNumberFormat="1" applyFont="1" applyFill="1" applyBorder="1" applyAlignment="1">
      <alignment wrapText="1"/>
    </xf>
    <xf fontId="6" fillId="3" borderId="1" numFmtId="166" xfId="10" applyNumberFormat="1" applyFont="1" applyFill="1" applyBorder="1" applyAlignment="1">
      <alignment wrapText="1"/>
    </xf>
    <xf fontId="6" fillId="6" borderId="23" numFmtId="166" xfId="0" applyNumberFormat="1" applyFont="1" applyFill="1" applyBorder="1" applyAlignment="1">
      <alignment wrapText="1"/>
    </xf>
    <xf fontId="6" fillId="3" borderId="23" numFmtId="166" xfId="10" applyNumberFormat="1" applyFont="1" applyFill="1" applyBorder="1" applyAlignment="1">
      <alignment wrapText="1"/>
    </xf>
    <xf fontId="6" fillId="6" borderId="2" numFmtId="166" xfId="0" applyNumberFormat="1" applyFont="1" applyFill="1" applyBorder="1" applyAlignment="1">
      <alignment wrapText="1"/>
    </xf>
    <xf fontId="6" fillId="3" borderId="2" numFmtId="166" xfId="10" applyNumberFormat="1" applyFont="1" applyFill="1" applyBorder="1" applyAlignment="1">
      <alignment wrapText="1"/>
    </xf>
    <xf fontId="6" fillId="3" borderId="23" numFmtId="172" xfId="10" applyNumberFormat="1" applyFont="1" applyFill="1" applyBorder="1" applyAlignment="1">
      <alignment horizontal="center" wrapText="1"/>
    </xf>
    <xf fontId="6" fillId="3" borderId="23" numFmtId="172" xfId="10" applyNumberFormat="1" applyFont="1" applyFill="1" applyBorder="1" applyAlignment="1">
      <alignment wrapText="1"/>
    </xf>
    <xf fontId="8" fillId="6" borderId="1" numFmtId="0" xfId="0" applyFont="1" applyFill="1" applyBorder="1" applyAlignment="1">
      <alignment horizontal="center" vertical="center" wrapText="1"/>
    </xf>
    <xf fontId="7" fillId="6" borderId="1" numFmtId="166" xfId="10" applyNumberFormat="1" applyFont="1" applyFill="1" applyBorder="1" applyAlignment="1">
      <alignment wrapText="1"/>
    </xf>
    <xf fontId="9" fillId="6" borderId="1" numFmtId="166" xfId="10" applyNumberFormat="1" applyFont="1" applyFill="1" applyBorder="1" applyAlignment="1">
      <alignment horizontal="center" vertical="center"/>
    </xf>
    <xf fontId="6" fillId="3" borderId="1" numFmtId="166" xfId="10" applyNumberFormat="1" applyFont="1" applyFill="1" applyBorder="1" applyAlignment="1">
      <alignment horizontal="center" vertical="center" wrapText="1"/>
    </xf>
    <xf fontId="9" fillId="3" borderId="0" numFmtId="166" xfId="0" applyNumberFormat="1" applyFont="1" applyFill="1"/>
    <xf fontId="7" fillId="6" borderId="1" numFmtId="166" xfId="0" applyNumberFormat="1" applyFont="1" applyFill="1" applyBorder="1" applyAlignment="1">
      <alignment horizontal="center" vertical="center"/>
    </xf>
    <xf fontId="8" fillId="6" borderId="1" numFmtId="166" xfId="0" applyNumberFormat="1" applyFont="1" applyFill="1" applyBorder="1" applyAlignment="1">
      <alignment horizontal="center" vertical="center" wrapText="1"/>
    </xf>
    <xf fontId="7" fillId="3" borderId="1" numFmtId="172" xfId="0" applyNumberFormat="1" applyFont="1" applyFill="1" applyBorder="1" applyAlignment="1">
      <alignment horizontal="center"/>
    </xf>
    <xf fontId="6" fillId="3" borderId="1" numFmtId="172" xfId="0" applyNumberFormat="1" applyFont="1" applyFill="1" applyBorder="1" applyAlignment="1">
      <alignment horizontal="center" wrapText="1"/>
    </xf>
    <xf fontId="6" fillId="3" borderId="1" numFmtId="169" xfId="0" applyNumberFormat="1" applyFont="1" applyFill="1" applyBorder="1" applyAlignment="1">
      <alignment horizontal="center" wrapText="1"/>
    </xf>
    <xf fontId="7" fillId="3" borderId="0" numFmtId="173" xfId="0" applyNumberFormat="1" applyFont="1" applyFill="1" applyAlignment="1">
      <alignment horizontal="center"/>
    </xf>
    <xf fontId="6" fillId="3" borderId="0" numFmtId="173" xfId="0" applyNumberFormat="1" applyFont="1" applyFill="1" applyAlignment="1">
      <alignment horizontal="center" wrapText="1"/>
    </xf>
    <xf fontId="7" fillId="6" borderId="1" numFmtId="173" xfId="10" applyNumberFormat="1" applyFont="1" applyFill="1" applyBorder="1" applyAlignment="1">
      <alignment horizontal="center"/>
    </xf>
    <xf fontId="6" fillId="6" borderId="1" numFmtId="173" xfId="10" applyNumberFormat="1" applyFont="1" applyFill="1" applyBorder="1" applyAlignment="1">
      <alignment horizontal="left" wrapText="1"/>
    </xf>
    <xf fontId="6" fillId="3" borderId="1" numFmtId="172" xfId="10" applyNumberFormat="1" applyFont="1" applyFill="1" applyBorder="1" applyAlignment="1">
      <alignment horizontal="center" wrapText="1"/>
    </xf>
    <xf fontId="6" fillId="3" borderId="0" numFmtId="173" xfId="10" applyNumberFormat="1" applyFont="1" applyFill="1" applyAlignment="1">
      <alignment horizontal="left" wrapText="1"/>
    </xf>
    <xf fontId="7" fillId="3" borderId="0" numFmtId="173" xfId="10" applyNumberFormat="1" applyFont="1" applyFill="1" applyAlignment="1">
      <alignment horizontal="center"/>
    </xf>
    <xf fontId="6" fillId="3" borderId="1" numFmtId="172" xfId="10" applyNumberFormat="1" applyFont="1" applyFill="1" applyBorder="1" applyAlignment="1">
      <alignment horizontal="center"/>
    </xf>
    <xf fontId="7" fillId="6" borderId="7" numFmtId="173" xfId="10" applyNumberFormat="1" applyFont="1" applyFill="1" applyBorder="1" applyAlignment="1">
      <alignment horizontal="center" vertical="center" wrapText="1"/>
    </xf>
    <xf fontId="7" fillId="6" borderId="9" numFmtId="173" xfId="10" applyNumberFormat="1" applyFont="1" applyFill="1" applyBorder="1" applyAlignment="1">
      <alignment horizontal="center" vertical="center" wrapText="1"/>
    </xf>
    <xf fontId="7" fillId="6" borderId="8" numFmtId="173" xfId="10" applyNumberFormat="1" applyFont="1" applyFill="1" applyBorder="1" applyAlignment="1">
      <alignment horizontal="center" vertical="center" wrapText="1"/>
    </xf>
    <xf fontId="6" fillId="6" borderId="1" numFmtId="166" xfId="10" applyNumberFormat="1" applyFont="1" applyFill="1" applyBorder="1" applyAlignment="1">
      <alignment horizontal="left" vertical="center" wrapText="1"/>
    </xf>
    <xf fontId="6" fillId="3" borderId="1" numFmtId="172" xfId="10" applyNumberFormat="1" applyFont="1" applyFill="1" applyBorder="1"/>
    <xf fontId="6" fillId="3" borderId="1" numFmtId="173" xfId="10" applyNumberFormat="1" applyFont="1" applyFill="1" applyBorder="1"/>
    <xf fontId="7" fillId="3" borderId="0" numFmtId="49" xfId="0" applyNumberFormat="1" applyFont="1" applyFill="1" applyAlignment="1">
      <alignment horizontal="center" vertical="center"/>
    </xf>
    <xf fontId="7" fillId="6" borderId="1" numFmtId="49" xfId="0" applyNumberFormat="1" applyFont="1" applyFill="1" applyBorder="1" applyAlignment="1">
      <alignment horizontal="center" vertical="center" wrapText="1"/>
    </xf>
    <xf fontId="6" fillId="3" borderId="1" numFmtId="172" xfId="10" applyNumberFormat="1" applyFont="1" applyFill="1" applyBorder="1" applyAlignment="1">
      <alignment wrapText="1"/>
    </xf>
    <xf fontId="6" fillId="3" borderId="1" numFmtId="173" xfId="10" applyNumberFormat="1" applyFont="1" applyFill="1" applyBorder="1" applyAlignment="1">
      <alignment wrapText="1"/>
    </xf>
    <xf fontId="6" fillId="3" borderId="0" numFmtId="173" xfId="10" applyNumberFormat="1" applyFont="1" applyFill="1"/>
    <xf fontId="6" fillId="6" borderId="24" numFmtId="166" xfId="10" applyNumberFormat="1" applyFont="1" applyFill="1" applyBorder="1" applyAlignment="1">
      <alignment vertical="center" wrapText="1"/>
    </xf>
    <xf fontId="6" fillId="3" borderId="1" numFmtId="172" xfId="10" applyNumberFormat="1" applyFont="1" applyFill="1" applyBorder="1" applyAlignment="1">
      <alignment vertical="center" wrapText="1"/>
    </xf>
    <xf fontId="7" fillId="6" borderId="9" numFmtId="166" xfId="10" applyNumberFormat="1" applyFont="1" applyFill="1" applyBorder="1" applyAlignment="1">
      <alignment vertical="center" wrapText="1"/>
    </xf>
    <xf fontId="7" fillId="3" borderId="1" numFmtId="172" xfId="10" applyNumberFormat="1" applyFont="1" applyFill="1" applyBorder="1" applyAlignment="1">
      <alignment vertical="center" wrapText="1"/>
    </xf>
    <xf fontId="6" fillId="3" borderId="0" numFmtId="164" xfId="10" applyNumberFormat="1" applyFont="1" applyFill="1" applyAlignment="1">
      <alignment vertical="center" wrapText="1"/>
    </xf>
    <xf fontId="6" fillId="6" borderId="1" numFmtId="172" xfId="0" applyNumberFormat="1" applyFont="1" applyFill="1" applyBorder="1" applyAlignment="1">
      <alignment vertical="center" wrapText="1"/>
    </xf>
    <xf fontId="6" fillId="6" borderId="7" numFmtId="172" xfId="0" applyNumberFormat="1" applyFont="1" applyFill="1" applyBorder="1" applyAlignment="1">
      <alignment vertical="center" wrapText="1"/>
    </xf>
    <xf fontId="6" fillId="6" borderId="0" numFmtId="166" xfId="0" applyNumberFormat="1" applyFont="1" applyFill="1" applyAlignment="1">
      <alignment vertical="center" wrapText="1"/>
    </xf>
    <xf fontId="6" fillId="3" borderId="1" numFmtId="164" xfId="10" applyNumberFormat="1" applyFont="1" applyFill="1" applyBorder="1" applyAlignment="1">
      <alignment vertical="center" wrapText="1"/>
    </xf>
    <xf fontId="6" fillId="6" borderId="9" numFmtId="166" xfId="10" applyNumberFormat="1" applyFont="1" applyFill="1" applyBorder="1" applyAlignment="1">
      <alignment vertical="center" wrapText="1"/>
    </xf>
    <xf fontId="6" fillId="3" borderId="0" numFmtId="166" xfId="0" applyNumberFormat="1" applyFont="1" applyFill="1" applyAlignment="1">
      <alignment horizontal="center" vertical="center" wrapText="1"/>
    </xf>
    <xf fontId="6" fillId="3" borderId="0" numFmtId="172" xfId="10" applyNumberFormat="1" applyFont="1" applyFill="1" applyAlignment="1">
      <alignment vertical="center" wrapText="1"/>
    </xf>
    <xf fontId="6" fillId="3" borderId="0" numFmtId="172" xfId="0" applyNumberFormat="1" applyFont="1" applyFill="1" applyAlignment="1">
      <alignment vertical="center" wrapText="1"/>
    </xf>
    <xf fontId="7" fillId="6" borderId="1" numFmtId="166" xfId="10" applyNumberFormat="1" applyFont="1" applyFill="1" applyBorder="1" applyAlignment="1">
      <alignment vertical="center" wrapText="1"/>
    </xf>
    <xf fontId="7" fillId="3" borderId="1" numFmtId="174" xfId="10" applyNumberFormat="1" applyFont="1" applyFill="1" applyBorder="1" applyAlignment="1">
      <alignment vertical="center" wrapText="1"/>
    </xf>
    <xf fontId="6" fillId="6" borderId="1" numFmtId="172" xfId="0" applyNumberFormat="1" applyFont="1" applyFill="1" applyBorder="1" applyAlignment="1">
      <alignment horizontal="left" vertical="center" wrapText="1"/>
    </xf>
    <xf fontId="6" fillId="3" borderId="1" numFmtId="166" xfId="10" applyNumberFormat="1" applyFont="1" applyFill="1" applyBorder="1" applyAlignment="1">
      <alignment vertical="center" wrapText="1"/>
    </xf>
    <xf fontId="6" fillId="3" borderId="1" numFmtId="174" xfId="10" applyNumberFormat="1" applyFont="1" applyFill="1" applyBorder="1" applyAlignment="1">
      <alignment vertical="center" wrapText="1"/>
    </xf>
    <xf fontId="7" fillId="6" borderId="1" numFmtId="14" xfId="6" applyNumberFormat="1" applyFont="1" applyFill="1" applyBorder="1" applyAlignment="1">
      <alignment horizontal="center" vertical="center" wrapText="1"/>
    </xf>
    <xf fontId="7" fillId="6" borderId="1" numFmtId="14" xfId="12" applyNumberFormat="1" applyFont="1" applyFill="1" applyBorder="1" applyAlignment="1">
      <alignment horizontal="center" vertical="center" wrapText="1"/>
    </xf>
    <xf fontId="6" fillId="3" borderId="0" numFmtId="169" xfId="10" applyNumberFormat="1" applyFont="1" applyFill="1"/>
    <xf fontId="23" fillId="3" borderId="0" numFmtId="166" xfId="0" applyNumberFormat="1" applyFont="1" applyFill="1"/>
    <xf fontId="6" fillId="0" borderId="1" numFmtId="172" xfId="10" applyNumberFormat="1" applyFont="1" applyBorder="1" applyAlignment="1">
      <alignment wrapText="1"/>
    </xf>
    <xf fontId="6" fillId="3" borderId="0" numFmtId="49" xfId="0" applyNumberFormat="1" applyFont="1" applyFill="1" applyAlignment="1">
      <alignment horizontal="left" vertical="center" wrapText="1"/>
    </xf>
    <xf fontId="6" fillId="0" borderId="0" numFmtId="166" xfId="0" applyNumberFormat="1" applyFont="1" applyAlignment="1">
      <alignment wrapText="1"/>
    </xf>
    <xf fontId="6" fillId="3" borderId="0" numFmtId="172" xfId="10" applyNumberFormat="1" applyFont="1" applyFill="1" applyAlignment="1">
      <alignment wrapText="1"/>
    </xf>
    <xf fontId="6" fillId="3" borderId="0" numFmtId="49" xfId="10" applyNumberFormat="1" applyFont="1" applyFill="1" applyAlignment="1">
      <alignment horizontal="left" vertical="center" wrapText="1"/>
    </xf>
    <xf fontId="7" fillId="3" borderId="0" numFmtId="166" xfId="0" applyNumberFormat="1" applyFont="1" applyFill="1" applyAlignment="1">
      <alignment horizontal="center" vertical="center"/>
    </xf>
    <xf fontId="6" fillId="3" borderId="22" numFmtId="49" xfId="0" applyNumberFormat="1" applyFont="1" applyFill="1" applyBorder="1" applyAlignment="1">
      <alignment horizontal="left" vertical="center" wrapText="1"/>
    </xf>
    <xf fontId="6" fillId="3" borderId="1" numFmtId="172" xfId="0" applyNumberFormat="1" applyFont="1" applyFill="1" applyBorder="1" applyAlignment="1">
      <alignment wrapText="1"/>
    </xf>
    <xf fontId="24" fillId="3" borderId="0" numFmtId="166" xfId="0" applyNumberFormat="1" applyFont="1" applyFill="1"/>
    <xf fontId="10" fillId="6" borderId="1" numFmtId="0" xfId="0" applyFont="1" applyFill="1" applyBorder="1" applyAlignment="1">
      <alignment vertical="top" wrapText="1"/>
    </xf>
    <xf fontId="7" fillId="6" borderId="1" numFmtId="166" xfId="10" applyNumberFormat="1" applyFont="1" applyFill="1" applyBorder="1"/>
    <xf fontId="7" fillId="3" borderId="1" numFmtId="172" xfId="10" applyNumberFormat="1" applyFont="1" applyFill="1" applyBorder="1"/>
    <xf fontId="7" fillId="3" borderId="1" numFmtId="166" xfId="10" applyNumberFormat="1" applyFont="1" applyFill="1" applyBorder="1"/>
    <xf fontId="7" fillId="3" borderId="0" numFmtId="166" xfId="10" applyNumberFormat="1" applyFont="1" applyFill="1"/>
    <xf fontId="7" fillId="3" borderId="0" numFmtId="173" xfId="10" applyNumberFormat="1" applyFont="1" applyFill="1"/>
    <xf fontId="7" fillId="3" borderId="0" numFmtId="173" xfId="10" applyNumberFormat="1" applyFont="1" applyFill="1" applyAlignment="1">
      <alignment wrapText="1"/>
    </xf>
    <xf fontId="6" fillId="3" borderId="0" numFmtId="172" xfId="10" applyNumberFormat="1" applyFont="1" applyFill="1"/>
    <xf fontId="6" fillId="3" borderId="0" numFmtId="172" xfId="0" applyNumberFormat="1" applyFont="1" applyFill="1"/>
    <xf fontId="14" fillId="3" borderId="0" numFmtId="166" xfId="0" applyNumberFormat="1" applyFont="1" applyFill="1" applyAlignment="1">
      <alignment wrapText="1"/>
    </xf>
    <xf fontId="6" fillId="3" borderId="1" numFmtId="172" xfId="10" applyNumberFormat="1" applyFont="1" applyFill="1" applyBorder="1" applyAlignment="1">
      <alignment horizontal="center" vertical="center" wrapText="1"/>
    </xf>
    <xf fontId="7" fillId="3" borderId="1" numFmtId="172" xfId="10" applyNumberFormat="1" applyFont="1" applyFill="1" applyBorder="1" applyAlignment="1">
      <alignment wrapText="1"/>
    </xf>
    <xf fontId="7" fillId="3" borderId="1" numFmtId="166" xfId="10" applyNumberFormat="1" applyFont="1" applyFill="1" applyBorder="1" applyAlignment="1">
      <alignment wrapText="1"/>
    </xf>
    <xf fontId="25" fillId="9" borderId="0" numFmtId="0" xfId="4" applyFont="1" applyFill="1" applyAlignment="1">
      <alignment wrapText="1"/>
    </xf>
    <xf fontId="26" fillId="9" borderId="0" numFmtId="0" xfId="4" applyFont="1" applyFill="1"/>
    <xf fontId="27" fillId="6" borderId="1" numFmtId="0" xfId="4" applyFont="1" applyFill="1" applyBorder="1" applyAlignment="1">
      <alignment wrapText="1"/>
    </xf>
    <xf fontId="25" fillId="9" borderId="1" numFmtId="166" xfId="4" applyNumberFormat="1" applyFont="1" applyFill="1" applyBorder="1"/>
    <xf fontId="28" fillId="6" borderId="1" numFmtId="0" xfId="4" applyFont="1" applyFill="1" applyBorder="1" applyAlignment="1">
      <alignment wrapText="1"/>
    </xf>
    <xf fontId="25" fillId="9" borderId="0" numFmtId="166" xfId="4" applyNumberFormat="1" applyFont="1" applyFill="1" applyAlignment="1">
      <alignment wrapText="1"/>
    </xf>
    <xf fontId="6" fillId="0" borderId="0" numFmtId="166" xfId="0" applyNumberFormat="1" applyFont="1"/>
    <xf fontId="7" fillId="0" borderId="0" numFmtId="166" xfId="0" applyNumberFormat="1" applyFont="1"/>
    <xf fontId="16" fillId="0" borderId="0" numFmtId="166" xfId="0" applyNumberFormat="1" applyFont="1"/>
    <xf fontId="7" fillId="6" borderId="1" numFmtId="172" xfId="9" applyNumberFormat="1" applyFont="1" applyFill="1" applyBorder="1" applyAlignment="1">
      <alignment wrapText="1"/>
    </xf>
    <xf fontId="7" fillId="6" borderId="1" numFmtId="172" xfId="9" applyNumberFormat="1" applyFont="1" applyFill="1" applyBorder="1" applyAlignment="1">
      <alignment horizontal="center" wrapText="1"/>
    </xf>
    <xf fontId="6" fillId="6" borderId="1" numFmtId="172" xfId="9" applyNumberFormat="1" applyFont="1" applyFill="1" applyBorder="1" applyAlignment="1">
      <alignment wrapText="1"/>
    </xf>
    <xf fontId="6" fillId="3" borderId="1" numFmtId="172" xfId="9" applyNumberFormat="1" applyFont="1" applyFill="1" applyBorder="1" applyAlignment="1">
      <alignment horizontal="left"/>
    </xf>
    <xf fontId="6" fillId="6" borderId="23" numFmtId="172" xfId="9" applyNumberFormat="1" applyFont="1" applyFill="1" applyBorder="1" applyAlignment="1">
      <alignment wrapText="1"/>
    </xf>
    <xf fontId="6" fillId="3" borderId="23" numFmtId="172" xfId="9" applyNumberFormat="1" applyFont="1" applyFill="1" applyBorder="1" applyAlignment="1">
      <alignment horizontal="left"/>
    </xf>
    <xf fontId="6" fillId="6" borderId="25" numFmtId="172" xfId="9" applyNumberFormat="1" applyFont="1" applyFill="1" applyBorder="1" applyAlignment="1">
      <alignment wrapText="1"/>
    </xf>
    <xf fontId="6" fillId="3" borderId="25" numFmtId="166" xfId="9" applyNumberFormat="1" applyFont="1" applyFill="1" applyBorder="1"/>
    <xf fontId="29" fillId="3" borderId="0" numFmtId="166" xfId="0" applyNumberFormat="1" applyFont="1" applyFill="1"/>
    <xf fontId="6" fillId="3" borderId="1" numFmtId="166" xfId="9" applyNumberFormat="1" applyFont="1" applyFill="1" applyBorder="1" applyAlignment="1">
      <alignment horizontal="left"/>
    </xf>
    <xf fontId="6" fillId="6" borderId="26" numFmtId="172" xfId="9" applyNumberFormat="1" applyFont="1" applyFill="1" applyBorder="1" applyAlignment="1">
      <alignment wrapText="1"/>
    </xf>
    <xf fontId="6" fillId="3" borderId="26" numFmtId="166" xfId="9" applyNumberFormat="1" applyFont="1" applyFill="1" applyBorder="1" applyAlignment="1">
      <alignment horizontal="left"/>
    </xf>
    <xf fontId="10" fillId="6" borderId="1" numFmtId="0" xfId="0" applyFont="1" applyFill="1" applyBorder="1" applyAlignment="1">
      <alignment wrapText="1"/>
    </xf>
    <xf fontId="6" fillId="3" borderId="23" numFmtId="166" xfId="9" applyNumberFormat="1" applyFont="1" applyFill="1" applyBorder="1" applyAlignment="1">
      <alignment horizontal="left"/>
    </xf>
    <xf fontId="7" fillId="6" borderId="1" numFmtId="166" xfId="0" applyNumberFormat="1" applyFont="1" applyFill="1" applyBorder="1" applyAlignment="1">
      <alignment wrapText="1"/>
    </xf>
    <xf fontId="6" fillId="3" borderId="1" numFmtId="164" xfId="9" applyNumberFormat="1" applyFont="1" applyFill="1" applyBorder="1" applyAlignment="1">
      <alignment wrapText="1"/>
    </xf>
    <xf fontId="6" fillId="6" borderId="1" numFmtId="166" xfId="9" applyNumberFormat="1" applyFont="1" applyFill="1" applyBorder="1" applyAlignment="1">
      <alignment wrapText="1"/>
    </xf>
    <xf fontId="6" fillId="3" borderId="1" numFmtId="169" xfId="0" applyNumberFormat="1" applyFont="1" applyFill="1" applyBorder="1" applyAlignment="1">
      <alignment wrapText="1"/>
    </xf>
  </cellXfs>
  <cellStyles count="14">
    <cellStyle name="ColumnHeaderNormal" xfId="1"/>
    <cellStyle name="TextNormal" xfId="2"/>
    <cellStyle name="Гиперссылка" xfId="3" builtinId="8"/>
    <cellStyle name="Обычный" xfId="0" builtinId="0"/>
    <cellStyle name="Обычный 2" xfId="4"/>
    <cellStyle name="Обычный 3" xfId="5"/>
    <cellStyle name="Обычный 4 2" xfId="6"/>
    <cellStyle name="Обычный 4 2 2" xfId="7"/>
    <cellStyle name="Обычный_ф2" xfId="8"/>
    <cellStyle name="Финансовый" xfId="9" builtinId="3"/>
    <cellStyle name="Финансовый 2" xfId="10"/>
    <cellStyle name="Финансовый 2 2" xfId="11"/>
    <cellStyle name="Финансовый 4" xfId="12"/>
    <cellStyle name="Финансовый 4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externalLink" Target="externalLinks/externalLink1.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theme" Target="theme/theme1.xml"/><Relationship  Id="rId19" Type="http://schemas.openxmlformats.org/officeDocument/2006/relationships/sharedStrings" Target="sharedStrings.xml"/><Relationship  Id="rId2" Type="http://schemas.openxmlformats.org/officeDocument/2006/relationships/externalLink" Target="externalLinks/externalLink2.xml"/><Relationship  Id="rId20" Type="http://schemas.openxmlformats.org/officeDocument/2006/relationships/styles" Target="styles.xml"/><Relationship  Id="rId3" Type="http://schemas.openxmlformats.org/officeDocument/2006/relationships/externalLink" Target="externalLinks/externalLink3.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charts/_rels/chart1.xml.rels><?xml version="1.0" encoding="UTF-8" standalone="yes"?><Relationships xmlns="http://schemas.openxmlformats.org/package/2006/relationships"><Relationship Id="rId1" Type="http://schemas.microsoft.com/office/2011/relationships/chartStyle" Target="style1.xml" /><Relationship Id="rId2" Type="http://schemas.microsoft.com/office/2011/relationships/chartColorStyle" Target="colors1.xml" /></Relationships>
</file>

<file path=xl/charts/_rels/chart10.xml.rels><?xml version="1.0" encoding="UTF-8" standalone="yes"?><Relationships xmlns="http://schemas.openxmlformats.org/package/2006/relationships"></Relationships>
</file>

<file path=xl/charts/_rels/chart11.xml.rels><?xml version="1.0" encoding="UTF-8" standalone="yes"?><Relationships xmlns="http://schemas.openxmlformats.org/package/2006/relationships"></Relationships>
</file>

<file path=xl/charts/_rels/chart12.xml.rels><?xml version="1.0" encoding="UTF-8" standalone="yes"?><Relationships xmlns="http://schemas.openxmlformats.org/package/2006/relationships"></Relationships>
</file>

<file path=xl/charts/_rels/chart13.xml.rels><?xml version="1.0" encoding="UTF-8" standalone="yes"?><Relationships xmlns="http://schemas.openxmlformats.org/package/2006/relationships"></Relationships>
</file>

<file path=xl/charts/_rels/chart14.xml.rels><?xml version="1.0" encoding="UTF-8" standalone="yes"?><Relationships xmlns="http://schemas.openxmlformats.org/package/2006/relationships"></Relationships>
</file>

<file path=xl/charts/_rels/chart15.xml.rels><?xml version="1.0" encoding="UTF-8" standalone="yes"?><Relationships xmlns="http://schemas.openxmlformats.org/package/2006/relationships"></Relationships>
</file>

<file path=xl/charts/_rels/chart2.xml.rels><?xml version="1.0" encoding="UTF-8" standalone="yes"?><Relationships xmlns="http://schemas.openxmlformats.org/package/2006/relationships"><Relationship Id="rId1" Type="http://schemas.microsoft.com/office/2011/relationships/chartStyle" Target="style2.xml" /><Relationship Id="rId2" Type="http://schemas.microsoft.com/office/2011/relationships/chartColorStyle" Target="colors2.xml" /></Relationships>
</file>

<file path=xl/charts/_rels/chart3.xml.rels><?xml version="1.0" encoding="UTF-8" standalone="yes"?><Relationships xmlns="http://schemas.openxmlformats.org/package/2006/relationships"><Relationship Id="rId1" Type="http://schemas.microsoft.com/office/2011/relationships/chartStyle" Target="style3.xml" /><Relationship Id="rId2" Type="http://schemas.microsoft.com/office/2011/relationships/chartColorStyle" Target="colors3.xml" /></Relationships>
</file>

<file path=xl/charts/_rels/chart4.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6.png"/></Relationships>
</file>

<file path=xl/charts/_rels/chart5.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charts/_rels/chart6.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charts/_rels/chart7.xml.rels><?xml version="1.0" encoding="UTF-8" standalone="yes"?><Relationships xmlns="http://schemas.openxmlformats.org/package/2006/relationships"></Relationships>
</file>

<file path=xl/charts/_rels/chart8.xml.rels><?xml version="1.0" encoding="UTF-8" standalone="yes"?><Relationships xmlns="http://schemas.openxmlformats.org/package/2006/relationships"></Relationships>
</file>

<file path=xl/charts/_rels/chart9.xml.rels><?xml version="1.0" encoding="UTF-8" standalone="yes"?><Relationships xmlns="http://schemas.openxmlformats.org/package/2006/relationships"><Relationship Id="rId1" Type="http://schemas.openxmlformats.org/officeDocument/2006/relationships/image" Target="../media/image9.png"/></Relationships>
</file>

<file path=xl/charts/chart1.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layout/>
      <c:overlay val="0"/>
      <c:spPr bwMode="auto">
        <a:prstGeom prst="rect">
          <a:avLst/>
        </a:prstGeom>
        <a:noFill/>
        <a:ln>
          <a:noFill/>
        </a:ln>
        <a:effectLst/>
      </c:spPr>
      <c:txPr>
        <a:bodyPr rot="0" spcFirstLastPara="1" vertOverflow="ellipsis" vert="horz" wrap="square" anchor="ctr" anchorCtr="1"/>
        <a:lstStyle/>
        <a:p>
          <a:pPr>
            <a:defRPr sz="1400" b="0" i="0" u="none" strike="noStrike" spc="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аб!$A$91</c:f>
              <c:strCache>
                <c:ptCount val="1"/>
                <c:pt idx="0">
                  <c:v>Темп прироста выручки, %</c:v>
                </c:pt>
              </c:strCache>
            </c:strRef>
          </c:tx>
          <c:spPr bwMode="auto">
            <a:prstGeom prst="rect">
              <a:avLst/>
            </a:prstGeom>
            <a:ln w="28575" cap="rnd">
              <a:solidFill>
                <a:schemeClr val="accent1"/>
              </a:solidFill>
              <a:round/>
            </a:ln>
            <a:effectLst/>
          </c:spPr>
          <c:marker>
            <c:symbol val="none"/>
          </c:marker>
          <c:cat>
            <c:strRef>
              <c:f>аб!$B$90:$G$90</c:f>
              <c:strCache>
                <c:ptCount val="6"/>
                <c:pt idx="0">
                  <c:v>2019/2018 год</c:v>
                </c:pt>
                <c:pt idx="1">
                  <c:v>2018/2017 год</c:v>
                </c:pt>
                <c:pt idx="2">
                  <c:v>2017/2016 год</c:v>
                </c:pt>
                <c:pt idx="3">
                  <c:v>2016/2015 год</c:v>
                </c:pt>
                <c:pt idx="4">
                  <c:v>2015/2014 год</c:v>
                </c:pt>
                <c:pt idx="5">
                  <c:v>2014/2013 год</c:v>
                </c:pt>
              </c:strCache>
            </c:strRef>
          </c:cat>
          <c:val>
            <c:numRef>
              <c:f>аб!$B$91:$G$91</c:f>
              <c:numCache>
                <c:formatCode>General</c:formatCode>
                <c:ptCount val="6"/>
              </c:numCache>
            </c:numRef>
          </c:val>
          <c:smooth val="0"/>
        </c:ser>
        <c:ser>
          <c:idx val="1"/>
          <c:order val="1"/>
          <c:tx>
            <c:strRef>
              <c:f>аб!$A$92</c:f>
              <c:strCache>
                <c:ptCount val="1"/>
                <c:pt idx="0">
                  <c:v>Рентабельность продаж (маржа), %</c:v>
                </c:pt>
              </c:strCache>
            </c:strRef>
          </c:tx>
          <c:spPr bwMode="auto">
            <a:prstGeom prst="rect">
              <a:avLst/>
            </a:prstGeom>
            <a:ln w="28575" cap="rnd">
              <a:solidFill>
                <a:schemeClr val="accent2"/>
              </a:solidFill>
              <a:round/>
            </a:ln>
            <a:effectLst/>
          </c:spPr>
          <c:marker>
            <c:symbol val="none"/>
          </c:marker>
          <c:cat>
            <c:strRef>
              <c:f>аб!$B$90:$G$90</c:f>
              <c:strCache>
                <c:ptCount val="6"/>
                <c:pt idx="0">
                  <c:v>2019/2018 год</c:v>
                </c:pt>
                <c:pt idx="1">
                  <c:v>2018/2017 год</c:v>
                </c:pt>
                <c:pt idx="2">
                  <c:v>2017/2016 год</c:v>
                </c:pt>
                <c:pt idx="3">
                  <c:v>2016/2015 год</c:v>
                </c:pt>
                <c:pt idx="4">
                  <c:v>2015/2014 год</c:v>
                </c:pt>
                <c:pt idx="5">
                  <c:v>2014/2013 год</c:v>
                </c:pt>
              </c:strCache>
            </c:strRef>
          </c:cat>
          <c:val>
            <c:numRef>
              <c:f>аб!$B$92:$G$92</c:f>
              <c:numCache>
                <c:formatCode>General</c:formatCode>
                <c:ptCount val="6"/>
              </c:numCache>
            </c:numRef>
          </c:val>
          <c:smooth val="0"/>
        </c:ser>
        <c:ser>
          <c:idx val="2"/>
          <c:order val="2"/>
          <c:tx>
            <c:strRef>
              <c:f>аб!$A$93</c:f>
              <c:strCache>
                <c:ptCount val="1"/>
                <c:pt idx="0">
                  <c:v>Доля прибыли от продаж в прибыли до налогообложения, %</c:v>
                </c:pt>
              </c:strCache>
            </c:strRef>
          </c:tx>
          <c:spPr bwMode="auto">
            <a:prstGeom prst="rect">
              <a:avLst/>
            </a:prstGeom>
            <a:ln w="28575" cap="rnd">
              <a:solidFill>
                <a:schemeClr val="accent3"/>
              </a:solidFill>
              <a:round/>
            </a:ln>
            <a:effectLst/>
          </c:spPr>
          <c:marker>
            <c:symbol val="none"/>
          </c:marker>
          <c:cat>
            <c:strRef>
              <c:f>аб!$B$90:$G$90</c:f>
              <c:strCache>
                <c:ptCount val="6"/>
                <c:pt idx="0">
                  <c:v>2019/2018 год</c:v>
                </c:pt>
                <c:pt idx="1">
                  <c:v>2018/2017 год</c:v>
                </c:pt>
                <c:pt idx="2">
                  <c:v>2017/2016 год</c:v>
                </c:pt>
                <c:pt idx="3">
                  <c:v>2016/2015 год</c:v>
                </c:pt>
                <c:pt idx="4">
                  <c:v>2015/2014 год</c:v>
                </c:pt>
                <c:pt idx="5">
                  <c:v>2014/2013 год</c:v>
                </c:pt>
              </c:strCache>
            </c:strRef>
          </c:cat>
          <c:val>
            <c:numRef>
              <c:f>аб!$B$93:$G$93</c:f>
              <c:numCache>
                <c:formatCode>General</c:formatCode>
                <c:ptCount val="6"/>
              </c:numCache>
            </c:numRef>
          </c:val>
          <c:smooth val="0"/>
        </c:ser>
        <c:dLbls>
          <c:showBubbleSize val="0"/>
          <c:showCatName val="0"/>
          <c:showLeaderLines val="0"/>
          <c:showLegendKey val="0"/>
          <c:showPercent val="0"/>
          <c:showSerName val="0"/>
          <c:showVal val="0"/>
        </c:dLbls>
        <c:smooth val="0"/>
        <c:axId val="676799848"/>
        <c:axId val="676801160"/>
      </c:lineChart>
      <c:catAx>
        <c:axId val="676799848"/>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76801160"/>
        <c:crosses val="autoZero"/>
        <c:auto val="1"/>
        <c:lblAlgn val="ctr"/>
        <c:lblOffset val="100"/>
        <c:noMultiLvlLbl val="0"/>
      </c:catAx>
      <c:valAx>
        <c:axId val="676801160"/>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bwMode="auto">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76799848"/>
        <c:crosses val="autoZero"/>
        <c:crossBetween val="between"/>
      </c:valAx>
      <c:spPr bwMode="auto">
        <a:prstGeom prst="rect">
          <a:avLst/>
        </a:prstGeom>
        <a:noFill/>
        <a:ln>
          <a:noFill/>
        </a:ln>
        <a:effectLst/>
      </c:spPr>
    </c:plotArea>
    <c:legend>
      <c:legendPos val="b"/>
      <c:layout/>
      <c:overlay val="0"/>
      <c:spPr bwMode="auto">
        <a:prstGeom prst="rect">
          <a:avLst/>
        </a:prstGeom>
        <a:noFill/>
        <a:ln>
          <a:noFill/>
        </a:ln>
        <a:effectLst/>
      </c:spPr>
      <c:txPr>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legend>
    <c:plotVisOnly val="1"/>
    <c:dispBlanksAs val="zero"/>
    <c:showDLblsOverMax val="0"/>
  </c:chart>
  <c:spPr bwMode="auto">
    <a:xfrm rot="0">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l="0.69999999999999996" r="0.69999999999999996" t="0.75" b="0.75" header="0.29999999999999999" footer="0.29999999999999999"/>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layout/>
      <c:overlay val="0"/>
      <c:spPr bwMode="auto">
        <a:prstGeom prst="rect">
          <a:avLst/>
        </a:prstGeom>
        <a:noFill/>
        <a:ln w="25400">
          <a:noFill/>
        </a:ln>
      </c:spPr>
    </c:title>
    <c:autoTitleDeleted val="0"/>
    <c:plotArea>
      <c:layout/>
      <c:lineChart>
        <c:grouping val="standard"/>
        <c:varyColors val="0"/>
        <c:ser>
          <c:idx val="0"/>
          <c:order val="0"/>
          <c:spPr bwMode="auto">
            <a:prstGeom prst="rect">
              <a:avLst/>
            </a:prstGeom>
            <a:ln w="25400">
              <a:solidFill>
                <a:srgbClr val="000000"/>
              </a:solidFill>
              <a:prstDash val="solid"/>
            </a:ln>
          </c:spPr>
          <c:marker>
            <c:symbol val="diamond"/>
            <c:size val="7"/>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1"/>
          <c:order val="1"/>
          <c:spPr bwMode="auto">
            <a:prstGeom prst="rect">
              <a:avLst/>
            </a:prstGeom>
            <a:ln w="12700">
              <a:solidFill>
                <a:srgbClr val="000000"/>
              </a:solidFill>
              <a:prstDash val="solid"/>
            </a:ln>
          </c:spPr>
          <c:marker>
            <c:symbol val="squar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2"/>
          <c:order val="2"/>
          <c:spPr bwMode="auto">
            <a:prstGeom prst="rect">
              <a:avLst/>
            </a:prstGeom>
            <a:ln w="12700">
              <a:solidFill>
                <a:srgbClr val="000000"/>
              </a:solidFill>
              <a:prstDash val="solid"/>
            </a:ln>
          </c:spPr>
          <c:marker>
            <c:symbol val="triangl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3"/>
          <c:order val="3"/>
          <c:spPr bwMode="auto">
            <a:prstGeom prst="rect">
              <a:avLst/>
            </a:prstGeom>
            <a:ln w="12700">
              <a:solidFill>
                <a:srgbClr val="000000"/>
              </a:solidFill>
              <a:prstDash val="solid"/>
            </a:ln>
          </c:spPr>
          <c:marker>
            <c:symbol val="x"/>
            <c:size val="4"/>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ser>
          <c:idx val="4"/>
          <c:order val="4"/>
          <c:spPr bwMode="auto">
            <a:prstGeom prst="rect">
              <a:avLst/>
            </a:prstGeom>
            <a:ln w="12700">
              <a:solidFill>
                <a:srgbClr val="000000"/>
              </a:solidFill>
              <a:prstDash val="solid"/>
            </a:ln>
          </c:spPr>
          <c:marker>
            <c:symbol val="star"/>
            <c:size val="5"/>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dLbls>
          <c:showBubbleSize val="0"/>
          <c:showCatName val="0"/>
          <c:showLeaderLines val="0"/>
          <c:showLegendKey val="0"/>
          <c:showPercent val="0"/>
          <c:showSerName val="0"/>
          <c:showVal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paperSize="9" orientation="landscape" horizontalDpi="-3"/>
  </c:printSettings>
</c:chartSpace>
</file>

<file path=xl/charts/chart11.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dLbl>
              <c:idx val="1"/>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dLbl>
              <c:idx val="2"/>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dLbls>
          <c:val>
            <c:numRef>
              <c:f>дп!#REF!</c:f>
              <c:numCache>
                <c:formatCode>General</c:formatCode>
                <c:ptCount val="1"/>
                <c:pt idx="0">
                  <c:v>1</c:v>
                </c:pt>
              </c:numCache>
            </c:numRef>
          </c:val>
        </c:ser>
        <c:dLbls>
          <c:showBubbleSize val="0"/>
          <c:showCatName val="0"/>
          <c:showLeaderLines val="0"/>
          <c:showLegendKey val="0"/>
          <c:showPercent val="0"/>
          <c:showSerName val="0"/>
          <c:showVal val="0"/>
        </c:dLbls>
        <c:gapWidth val="150"/>
        <c:axId val="471717432"/>
        <c:axId val="1"/>
      </c:barChart>
      <c:catAx>
        <c:axId val="471717432"/>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bwMode="auto">
        <a:prstGeom prst="rect">
          <a:avLst/>
        </a:prstGeom>
        <a:solidFill>
          <a:srgbClr val="FFFFFF"/>
        </a:solidFill>
        <a:ln w="25400">
          <a:solidFill>
            <a:srgbClr val="000000"/>
          </a:solidFill>
          <a:prstDash val="solid"/>
        </a:ln>
      </c:spPr>
    </c:plotArea>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layout/>
      <c:overlay val="0"/>
      <c:spPr bwMode="auto">
        <a:prstGeom prst="rect">
          <a:avLst/>
        </a:prstGeom>
        <a:noFill/>
        <a:ln w="25400">
          <a:noFill/>
        </a:ln>
      </c:spPr>
    </c:title>
    <c:autoTitleDeleted val="0"/>
    <c:plotArea>
      <c:layout/>
      <c:lineChart>
        <c:grouping val="standard"/>
        <c:varyColors val="0"/>
        <c:ser>
          <c:idx val="0"/>
          <c:order val="0"/>
          <c:spPr bwMode="auto">
            <a:prstGeom prst="rect">
              <a:avLst/>
            </a:prstGeom>
            <a:ln w="25400">
              <a:solidFill>
                <a:srgbClr val="000000"/>
              </a:solidFill>
              <a:prstDash val="solid"/>
            </a:ln>
          </c:spPr>
          <c:marker>
            <c:symbol val="diamond"/>
            <c:size val="7"/>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1"/>
          <c:order val="1"/>
          <c:spPr bwMode="auto">
            <a:prstGeom prst="rect">
              <a:avLst/>
            </a:prstGeom>
            <a:ln w="12700">
              <a:solidFill>
                <a:srgbClr val="000000"/>
              </a:solidFill>
              <a:prstDash val="solid"/>
            </a:ln>
          </c:spPr>
          <c:marker>
            <c:symbol val="squar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2"/>
          <c:order val="2"/>
          <c:spPr bwMode="auto">
            <a:prstGeom prst="rect">
              <a:avLst/>
            </a:prstGeom>
            <a:ln w="12700">
              <a:solidFill>
                <a:srgbClr val="000000"/>
              </a:solidFill>
              <a:prstDash val="solid"/>
            </a:ln>
          </c:spPr>
          <c:marker>
            <c:symbol val="triangl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3"/>
          <c:order val="3"/>
          <c:spPr bwMode="auto">
            <a:prstGeom prst="rect">
              <a:avLst/>
            </a:prstGeom>
            <a:ln w="12700">
              <a:solidFill>
                <a:srgbClr val="000000"/>
              </a:solidFill>
              <a:prstDash val="solid"/>
            </a:ln>
          </c:spPr>
          <c:marker>
            <c:symbol val="x"/>
            <c:size val="4"/>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ser>
          <c:idx val="4"/>
          <c:order val="4"/>
          <c:spPr bwMode="auto">
            <a:prstGeom prst="rect">
              <a:avLst/>
            </a:prstGeom>
            <a:ln w="12700">
              <a:solidFill>
                <a:srgbClr val="000000"/>
              </a:solidFill>
              <a:prstDash val="solid"/>
            </a:ln>
          </c:spPr>
          <c:marker>
            <c:symbol val="star"/>
            <c:size val="5"/>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dLbls>
          <c:showBubbleSize val="0"/>
          <c:showCatName val="0"/>
          <c:showLeaderLines val="0"/>
          <c:showLegendKey val="0"/>
          <c:showPercent val="0"/>
          <c:showSerName val="0"/>
          <c:showVal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paperSize="9" orientation="landscape" horizontalDpi="-3"/>
  </c:printSettings>
</c:chartSpace>
</file>

<file path=xl/charts/chart13.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dLbl>
              <c:idx val="1"/>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dLbl>
              <c:idx val="2"/>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dLbls>
          <c:val>
            <c:numRef>
              <c:f>дп!#REF!</c:f>
              <c:numCache>
                <c:formatCode>General</c:formatCode>
                <c:ptCount val="1"/>
                <c:pt idx="0">
                  <c:v>1</c:v>
                </c:pt>
              </c:numCache>
            </c:numRef>
          </c:val>
        </c:ser>
        <c:dLbls>
          <c:showBubbleSize val="0"/>
          <c:showCatName val="0"/>
          <c:showLeaderLines val="0"/>
          <c:showLegendKey val="0"/>
          <c:showPercent val="0"/>
          <c:showSerName val="0"/>
          <c:showVal val="0"/>
        </c:dLbls>
        <c:gapWidth val="150"/>
        <c:axId val="471717432"/>
        <c:axId val="1"/>
      </c:barChart>
      <c:catAx>
        <c:axId val="471717432"/>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bwMode="auto">
        <a:prstGeom prst="rect">
          <a:avLst/>
        </a:prstGeom>
        <a:solidFill>
          <a:srgbClr val="FFFFFF"/>
        </a:solidFill>
        <a:ln w="25400">
          <a:solidFill>
            <a:srgbClr val="000000"/>
          </a:solidFill>
          <a:prstDash val="solid"/>
        </a:ln>
      </c:spPr>
    </c:plotArea>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Анализ темпа устойчивого роста </a:t>
            </a:r>
            <a:endParaRPr/>
          </a:p>
        </c:rich>
      </c:tx>
      <c:layout/>
      <c:overlay val="0"/>
      <c:spPr bwMode="auto">
        <a:prstGeom prst="rect">
          <a:avLst/>
        </a:prstGeom>
        <a:noFill/>
        <a:ln w="25400">
          <a:noFill/>
        </a:ln>
      </c:spPr>
    </c:title>
    <c:autoTitleDeleted val="0"/>
    <c:plotArea>
      <c:layout/>
      <c:lineChart>
        <c:grouping val="standard"/>
        <c:varyColors val="0"/>
        <c:ser>
          <c:idx val="0"/>
          <c:order val="0"/>
          <c:spPr bwMode="auto">
            <a:prstGeom prst="rect">
              <a:avLst/>
            </a:prstGeom>
            <a:ln w="25400">
              <a:solidFill>
                <a:srgbClr val="000000"/>
              </a:solidFill>
              <a:prstDash val="solid"/>
            </a:ln>
          </c:spPr>
          <c:marker>
            <c:symbol val="diamond"/>
            <c:size val="7"/>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1"/>
          <c:order val="1"/>
          <c:spPr bwMode="auto">
            <a:prstGeom prst="rect">
              <a:avLst/>
            </a:prstGeom>
            <a:ln w="12700">
              <a:solidFill>
                <a:srgbClr val="000000"/>
              </a:solidFill>
              <a:prstDash val="solid"/>
            </a:ln>
          </c:spPr>
          <c:marker>
            <c:symbol val="squar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2"/>
          <c:order val="2"/>
          <c:spPr bwMode="auto">
            <a:prstGeom prst="rect">
              <a:avLst/>
            </a:prstGeom>
            <a:ln w="12700">
              <a:solidFill>
                <a:srgbClr val="000000"/>
              </a:solidFill>
              <a:prstDash val="solid"/>
            </a:ln>
          </c:spPr>
          <c:marker>
            <c:symbol val="triangle"/>
            <c:size val="4"/>
            <c:spPr bwMode="auto">
              <a:prstGeom prst="rect">
                <a:avLst/>
              </a:prstGeom>
              <a:solidFill>
                <a:srgbClr val="000000"/>
              </a:solidFill>
              <a:ln>
                <a:solidFill>
                  <a:srgbClr val="000000"/>
                </a:solidFill>
                <a:prstDash val="solid"/>
              </a:ln>
            </c:spPr>
          </c:marker>
          <c:val>
            <c:numRef>
              <c:f>дп!#REF!</c:f>
              <c:numCache>
                <c:formatCode>General</c:formatCode>
                <c:ptCount val="1"/>
                <c:pt idx="0">
                  <c:v>1</c:v>
                </c:pt>
              </c:numCache>
            </c:numRef>
          </c:val>
          <c:smooth val="0"/>
        </c:ser>
        <c:ser>
          <c:idx val="3"/>
          <c:order val="3"/>
          <c:spPr bwMode="auto">
            <a:prstGeom prst="rect">
              <a:avLst/>
            </a:prstGeom>
            <a:ln w="12700">
              <a:solidFill>
                <a:srgbClr val="000000"/>
              </a:solidFill>
              <a:prstDash val="solid"/>
            </a:ln>
          </c:spPr>
          <c:marker>
            <c:symbol val="x"/>
            <c:size val="4"/>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ser>
          <c:idx val="4"/>
          <c:order val="4"/>
          <c:spPr bwMode="auto">
            <a:prstGeom prst="rect">
              <a:avLst/>
            </a:prstGeom>
            <a:ln w="12700">
              <a:solidFill>
                <a:srgbClr val="000000"/>
              </a:solidFill>
              <a:prstDash val="solid"/>
            </a:ln>
          </c:spPr>
          <c:marker>
            <c:symbol val="star"/>
            <c:size val="5"/>
            <c:spPr bwMode="auto">
              <a:prstGeom prst="rect">
                <a:avLst/>
              </a:prstGeom>
              <a:noFill/>
              <a:ln>
                <a:solidFill>
                  <a:srgbClr val="000000"/>
                </a:solidFill>
                <a:prstDash val="solid"/>
              </a:ln>
            </c:spPr>
          </c:marker>
          <c:val>
            <c:numRef>
              <c:f>дп!#REF!</c:f>
              <c:numCache>
                <c:formatCode>General</c:formatCode>
                <c:ptCount val="1"/>
                <c:pt idx="0">
                  <c:v>1</c:v>
                </c:pt>
              </c:numCache>
            </c:numRef>
          </c:val>
          <c:smooth val="0"/>
        </c:ser>
        <c:dLbls>
          <c:showBubbleSize val="0"/>
          <c:showCatName val="0"/>
          <c:showLeaderLines val="0"/>
          <c:showLegendKey val="0"/>
          <c:showPercent val="0"/>
          <c:showSerName val="0"/>
          <c:showVal val="0"/>
        </c:dLbls>
        <c:marker val="1"/>
        <c:smooth val="0"/>
        <c:axId val="471715464"/>
        <c:axId val="1"/>
      </c:lineChart>
      <c:catAx>
        <c:axId val="47171546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50" b="0" i="0" u="none" strike="noStrike">
                <a:solidFill>
                  <a:srgbClr val="000000"/>
                </a:solidFill>
                <a:latin typeface="Times New Roman CYR"/>
                <a:ea typeface="Times New Roman CYR"/>
                <a:cs typeface="Times New Roman CYR"/>
              </a:defRPr>
            </a:pPr>
            <a:endParaRPr lang="ru-RU"/>
          </a:p>
        </c:txPr>
        <c:crossAx val="471715464"/>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paperSize="9" orientation="landscape" horizontalDpi="-3"/>
  </c:printSettings>
</c:chartSpace>
</file>

<file path=xl/charts/chart15.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50" b="1" i="0" u="none" strike="noStrike">
                <a:solidFill>
                  <a:srgbClr val="000000"/>
                </a:solidFill>
                <a:latin typeface="Times New Roman Cyr"/>
                <a:ea typeface="Times New Roman Cyr"/>
                <a:cs typeface="Times New Roman Cyr"/>
              </a:defRPr>
            </a:pPr>
            <a:r>
              <a:rPr lang="ru-RU"/>
              <a:t>Факторный анализ темпа устойчивого роста, %</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dLbl>
              <c:idx val="1"/>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dLbl>
              <c:idx val="2"/>
              <c:dLblPos val="outEnd"/>
              <c:layout/>
              <c:showBubbleSize val="0"/>
              <c:showCatName val="0"/>
              <c:showLegendKey val="0"/>
              <c:showPercent val="0"/>
              <c:showSerName val="0"/>
              <c:showVal val="1"/>
              <c:spPr bwMode="auto">
                <a:prstGeom prst="rect">
                  <a:avLst/>
                </a:prstGeom>
                <a:noFill/>
                <a:ln w="25400">
                  <a:noFill/>
                </a:ln>
              </c:spPr>
              <c:txPr>
                <a:bodyPr/>
                <a:lstStyle/>
                <a:p>
                  <a:pPr>
                    <a:defRPr sz="200" b="0" i="0" u="none" strike="noStrike">
                      <a:solidFill>
                        <a:srgbClr val="000000"/>
                      </a:solidFill>
                      <a:latin typeface="Times New Roman Cyr"/>
                      <a:ea typeface="Times New Roman Cyr"/>
                      <a:cs typeface="Times New Roman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200" b="0" i="0" u="none" strike="noStrike">
                    <a:solidFill>
                      <a:srgbClr val="000000"/>
                    </a:solidFill>
                    <a:latin typeface="Times New Roman Cyr"/>
                    <a:ea typeface="Times New Roman Cyr"/>
                    <a:cs typeface="Times New Roman Cyr"/>
                  </a:defRPr>
                </a:pPr>
                <a:endParaRPr lang="ru-RU"/>
              </a:p>
            </c:txPr>
          </c:dLbls>
          <c:val>
            <c:numRef>
              <c:f>дп!#REF!</c:f>
              <c:numCache>
                <c:formatCode>General</c:formatCode>
                <c:ptCount val="1"/>
                <c:pt idx="0">
                  <c:v>1</c:v>
                </c:pt>
              </c:numCache>
            </c:numRef>
          </c:val>
        </c:ser>
        <c:dLbls>
          <c:showBubbleSize val="0"/>
          <c:showCatName val="0"/>
          <c:showLeaderLines val="0"/>
          <c:showLegendKey val="0"/>
          <c:showPercent val="0"/>
          <c:showSerName val="0"/>
          <c:showVal val="0"/>
        </c:dLbls>
        <c:gapWidth val="150"/>
        <c:axId val="471717432"/>
        <c:axId val="1"/>
      </c:barChart>
      <c:catAx>
        <c:axId val="471717432"/>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Arial Cyr"/>
                <a:ea typeface="Arial Cyr"/>
                <a:cs typeface="Arial Cyr"/>
              </a:defRPr>
            </a:pPr>
            <a:endParaRPr lang="ru-RU"/>
          </a:p>
        </c:txPr>
        <c:crossAx val="471717432"/>
        <c:crosses val="autoZero"/>
        <c:crossBetween val="between"/>
      </c:valAx>
      <c:spPr bwMode="auto">
        <a:prstGeom prst="rect">
          <a:avLst/>
        </a:prstGeom>
        <a:solidFill>
          <a:srgbClr val="FFFFFF"/>
        </a:solidFill>
        <a:ln w="25400">
          <a:solidFill>
            <a:srgbClr val="000000"/>
          </a:solidFill>
          <a:prstDash val="solid"/>
        </a:ln>
      </c:spPr>
    </c:plotArea>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2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layout/>
      <c:overlay val="0"/>
      <c:spPr bwMode="auto">
        <a:prstGeom prst="rect">
          <a:avLst/>
        </a:prstGeom>
        <a:noFill/>
        <a:ln>
          <a:noFill/>
        </a:ln>
        <a:effectLst/>
      </c:spPr>
      <c:txPr>
        <a:bodyPr rot="0" spcFirstLastPara="1" vertOverflow="ellipsis" vert="horz" wrap="square" anchor="ctr" anchorCtr="1"/>
        <a:lstStyle/>
        <a:p>
          <a:pPr>
            <a:defRPr sz="1400" b="0" i="0" u="none" strike="noStrike" spc="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аб!$A$94</c:f>
              <c:strCache>
                <c:ptCount val="1"/>
                <c:pt idx="0">
                  <c:v>Чистая кредитная позиция (дебиторская задолженность - кредиторская задолженность), тыс. руб.</c:v>
                </c:pt>
              </c:strCache>
            </c:strRef>
          </c:tx>
          <c:spPr bwMode="auto">
            <a:prstGeom prst="rect">
              <a:avLst/>
            </a:prstGeom>
            <a:ln w="28575" cap="rnd">
              <a:solidFill>
                <a:schemeClr val="accent1"/>
              </a:solidFill>
              <a:round/>
            </a:ln>
            <a:effectLst/>
          </c:spPr>
          <c:marker>
            <c:symbol val="none"/>
          </c:marker>
          <c:cat>
            <c:strRef>
              <c:f>аб!$B$90:$G$90</c:f>
              <c:strCache>
                <c:ptCount val="6"/>
                <c:pt idx="0">
                  <c:v>2019/2018 год</c:v>
                </c:pt>
                <c:pt idx="1">
                  <c:v>2018/2017 год</c:v>
                </c:pt>
                <c:pt idx="2">
                  <c:v>2017/2016 год</c:v>
                </c:pt>
                <c:pt idx="3">
                  <c:v>2016/2015 год</c:v>
                </c:pt>
                <c:pt idx="4">
                  <c:v>2015/2014 год</c:v>
                </c:pt>
                <c:pt idx="5">
                  <c:v>2014/2013 год</c:v>
                </c:pt>
              </c:strCache>
            </c:strRef>
          </c:cat>
          <c:val>
            <c:numRef>
              <c:f>аб!$B$94:$G$94</c:f>
              <c:numCache>
                <c:formatCode>General</c:formatCode>
                <c:ptCount val="6"/>
              </c:numCache>
            </c:numRef>
          </c:val>
          <c:smooth val="0"/>
        </c:ser>
        <c:dLbls>
          <c:showBubbleSize val="0"/>
          <c:showCatName val="0"/>
          <c:showLeaderLines val="0"/>
          <c:showLegendKey val="0"/>
          <c:showPercent val="0"/>
          <c:showSerName val="0"/>
          <c:showVal val="0"/>
        </c:dLbls>
        <c:smooth val="0"/>
        <c:axId val="554635512"/>
        <c:axId val="554633872"/>
      </c:lineChart>
      <c:catAx>
        <c:axId val="554635512"/>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554633872"/>
        <c:crosses val="autoZero"/>
        <c:auto val="1"/>
        <c:lblAlgn val="ctr"/>
        <c:lblOffset val="100"/>
        <c:noMultiLvlLbl val="0"/>
      </c:catAx>
      <c:valAx>
        <c:axId val="554633872"/>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_);_(* \(#\ ##0\);_(* &quot;-&quot;??_);_(@_)" sourceLinked="1"/>
        <c:majorTickMark val="none"/>
        <c:minorTickMark val="none"/>
        <c:tickLblPos val="nextTo"/>
        <c:spPr bwMode="auto">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554635512"/>
        <c:crosses val="autoZero"/>
        <c:crossBetween val="between"/>
      </c:valAx>
      <c:spPr bwMode="auto">
        <a:prstGeom prst="rect">
          <a:avLst/>
        </a:prstGeom>
        <a:noFill/>
        <a:ln>
          <a:noFill/>
        </a:ln>
        <a:effectLst/>
      </c:spPr>
    </c:plotArea>
    <c:plotVisOnly val="1"/>
    <c:dispBlanksAs val="zero"/>
    <c:showDLblsOverMax val="0"/>
  </c:chart>
  <c:spPr bwMode="auto">
    <a:xfrm rot="0">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l="0.69999999999999996" r="0.69999999999999996" t="0.75" b="0.75" header="0.29999999999999999" footer="0.29999999999999999"/>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rot="0" spcFirstLastPara="1" vertOverflow="ellipsis" vert="horz" wrap="square" anchor="ctr" anchorCtr="1"/>
          <a:lstStyle/>
          <a:p>
            <a:pPr>
              <a:defRPr sz="1400" b="1" i="0" u="none" strike="noStrike" spc="0">
                <a:solidFill>
                  <a:schemeClr val="tx1">
                    <a:lumMod val="65000"/>
                    <a:lumOff val="35000"/>
                  </a:schemeClr>
                </a:solidFill>
                <a:latin typeface="+mn-lt"/>
                <a:ea typeface="+mn-ea"/>
                <a:cs typeface="+mn-cs"/>
              </a:defRPr>
            </a:pPr>
            <a:r>
              <a:rPr lang="ru-RU" b="1"/>
              <a:t>ХАРАКТЕРИСТИКА ИНВЕСТИЦИОННОЙ ДЕЯТЕЛЬНОСТИ</a:t>
            </a:r>
            <a:endParaRPr/>
          </a:p>
        </c:rich>
      </c:tx>
      <c:layout/>
      <c:overlay val="0"/>
      <c:spPr bwMode="auto">
        <a:prstGeom prst="rect">
          <a:avLst/>
        </a:prstGeom>
        <a:noFill/>
        <a:ln>
          <a:noFill/>
        </a:ln>
        <a:effectLst/>
      </c:spPr>
      <c:txPr>
        <a:bodyPr rot="0" spcFirstLastPara="1" vertOverflow="ellipsis" vert="horz" wrap="square" anchor="ctr" anchorCtr="1"/>
        <a:lstStyle/>
        <a:p>
          <a:pPr>
            <a:defRPr sz="1400" b="1" i="0" u="none" strike="noStrike" spc="0">
              <a:solidFill>
                <a:schemeClr val="tx1">
                  <a:lumMod val="65000"/>
                  <a:lumOff val="35000"/>
                </a:schemeClr>
              </a:solidFill>
              <a:latin typeface="+mn-lt"/>
              <a:ea typeface="+mn-ea"/>
              <a:cs typeface="+mn-cs"/>
            </a:defRPr>
          </a:pPr>
          <a:endParaRPr lang="ru-RU"/>
        </a:p>
      </c:txPr>
    </c:title>
    <c:autoTitleDeleted val="0"/>
    <c:plotArea>
      <c:layout/>
      <c:lineChart>
        <c:grouping val="stacked"/>
        <c:varyColors val="0"/>
        <c:ser>
          <c:idx val="0"/>
          <c:order val="0"/>
          <c:tx>
            <c:strRef>
              <c:f>аб!$A$98</c:f>
              <c:strCache>
                <c:ptCount val="1"/>
                <c:pt idx="0">
                  <c:v xml:space="preserve">Доля внеоборотных активов в валюте баланса, % </c:v>
                </c:pt>
              </c:strCache>
            </c:strRef>
          </c:tx>
          <c:spPr bwMode="auto">
            <a:prstGeom prst="rect">
              <a:avLst/>
            </a:prstGeom>
            <a:ln w="28575" cap="rnd">
              <a:solidFill>
                <a:schemeClr val="accent1"/>
              </a:solidFill>
              <a:round/>
            </a:ln>
            <a:effectLst/>
          </c:spPr>
          <c:marker>
            <c:symbol val="none"/>
          </c:marker>
          <c:cat>
            <c:strRef>
              <c:f>аб!$B$97:$H$97</c:f>
              <c:strCache>
                <c:ptCount val="7"/>
                <c:pt idx="0">
                  <c:v>2019 год</c:v>
                </c:pt>
                <c:pt idx="1">
                  <c:v>2018 год</c:v>
                </c:pt>
                <c:pt idx="2">
                  <c:v>2017 год</c:v>
                </c:pt>
                <c:pt idx="3">
                  <c:v>2016 год</c:v>
                </c:pt>
                <c:pt idx="4">
                  <c:v>2015 год</c:v>
                </c:pt>
                <c:pt idx="5">
                  <c:v>2014 год</c:v>
                </c:pt>
                <c:pt idx="6">
                  <c:v>2013 год</c:v>
                </c:pt>
              </c:strCache>
            </c:strRef>
          </c:cat>
          <c:val>
            <c:numRef>
              <c:f>аб!$B$98:$H$98</c:f>
              <c:numCache>
                <c:formatCode>General</c:formatCode>
                <c:ptCount val="7"/>
              </c:numCache>
            </c:numRef>
          </c:val>
          <c:smooth val="0"/>
        </c:ser>
        <c:ser>
          <c:idx val="1"/>
          <c:order val="1"/>
          <c:tx>
            <c:strRef>
              <c:f>аб!$A$99</c:f>
              <c:strCache>
                <c:ptCount val="1"/>
                <c:pt idx="0">
                  <c:v>Темп прироста внеоборотных активов, %</c:v>
                </c:pt>
              </c:strCache>
            </c:strRef>
          </c:tx>
          <c:spPr bwMode="auto">
            <a:prstGeom prst="rect">
              <a:avLst/>
            </a:prstGeom>
            <a:ln w="28575" cap="rnd">
              <a:solidFill>
                <a:schemeClr val="accent2"/>
              </a:solidFill>
              <a:round/>
            </a:ln>
            <a:effectLst/>
          </c:spPr>
          <c:marker>
            <c:symbol val="none"/>
          </c:marker>
          <c:cat>
            <c:strRef>
              <c:f>аб!$B$97:$H$97</c:f>
              <c:strCache>
                <c:ptCount val="7"/>
                <c:pt idx="0">
                  <c:v>2019 год</c:v>
                </c:pt>
                <c:pt idx="1">
                  <c:v>2018 год</c:v>
                </c:pt>
                <c:pt idx="2">
                  <c:v>2017 год</c:v>
                </c:pt>
                <c:pt idx="3">
                  <c:v>2016 год</c:v>
                </c:pt>
                <c:pt idx="4">
                  <c:v>2015 год</c:v>
                </c:pt>
                <c:pt idx="5">
                  <c:v>2014 год</c:v>
                </c:pt>
                <c:pt idx="6">
                  <c:v>2013 год</c:v>
                </c:pt>
              </c:strCache>
            </c:strRef>
          </c:cat>
          <c:val>
            <c:numRef>
              <c:f>аб!$B$99:$H$99</c:f>
              <c:numCache>
                <c:formatCode>General</c:formatCode>
                <c:ptCount val="7"/>
              </c:numCache>
            </c:numRef>
          </c:val>
          <c:smooth val="0"/>
        </c:ser>
        <c:ser>
          <c:idx val="2"/>
          <c:order val="2"/>
          <c:tx>
            <c:strRef>
              <c:f>аб!$A$100</c:f>
              <c:strCache>
                <c:ptCount val="1"/>
                <c:pt idx="0">
                  <c:v>Коэффициент ввода основных средств</c:v>
                </c:pt>
              </c:strCache>
            </c:strRef>
          </c:tx>
          <c:spPr bwMode="auto">
            <a:prstGeom prst="rect">
              <a:avLst/>
            </a:prstGeom>
            <a:ln w="28575" cap="rnd">
              <a:solidFill>
                <a:schemeClr val="accent3"/>
              </a:solidFill>
              <a:round/>
            </a:ln>
            <a:effectLst/>
          </c:spPr>
          <c:marker>
            <c:symbol val="none"/>
          </c:marker>
          <c:cat>
            <c:strRef>
              <c:f>аб!$B$97:$H$97</c:f>
              <c:strCache>
                <c:ptCount val="7"/>
                <c:pt idx="0">
                  <c:v>2019 год</c:v>
                </c:pt>
                <c:pt idx="1">
                  <c:v>2018 год</c:v>
                </c:pt>
                <c:pt idx="2">
                  <c:v>2017 год</c:v>
                </c:pt>
                <c:pt idx="3">
                  <c:v>2016 год</c:v>
                </c:pt>
                <c:pt idx="4">
                  <c:v>2015 год</c:v>
                </c:pt>
                <c:pt idx="5">
                  <c:v>2014 год</c:v>
                </c:pt>
                <c:pt idx="6">
                  <c:v>2013 год</c:v>
                </c:pt>
              </c:strCache>
            </c:strRef>
          </c:cat>
          <c:val>
            <c:numRef>
              <c:f>аб!$B$100:$H$100</c:f>
              <c:numCache>
                <c:formatCode>General</c:formatCode>
                <c:ptCount val="7"/>
              </c:numCache>
            </c:numRef>
          </c:val>
          <c:smooth val="0"/>
        </c:ser>
        <c:ser>
          <c:idx val="3"/>
          <c:order val="3"/>
          <c:tx>
            <c:strRef>
              <c:f>аб!$A$101</c:f>
              <c:strCache>
                <c:ptCount val="1"/>
                <c:pt idx="0">
                  <c:v>Коэффициент годности основных средств, %</c:v>
                </c:pt>
              </c:strCache>
            </c:strRef>
          </c:tx>
          <c:spPr bwMode="auto">
            <a:prstGeom prst="rect">
              <a:avLst/>
            </a:prstGeom>
            <a:ln w="28575" cap="rnd">
              <a:solidFill>
                <a:schemeClr val="accent4"/>
              </a:solidFill>
              <a:round/>
            </a:ln>
            <a:effectLst/>
          </c:spPr>
          <c:marker>
            <c:symbol val="none"/>
          </c:marker>
          <c:cat>
            <c:strRef>
              <c:f>аб!$B$97:$H$97</c:f>
              <c:strCache>
                <c:ptCount val="7"/>
                <c:pt idx="0">
                  <c:v>2019 год</c:v>
                </c:pt>
                <c:pt idx="1">
                  <c:v>2018 год</c:v>
                </c:pt>
                <c:pt idx="2">
                  <c:v>2017 год</c:v>
                </c:pt>
                <c:pt idx="3">
                  <c:v>2016 год</c:v>
                </c:pt>
                <c:pt idx="4">
                  <c:v>2015 год</c:v>
                </c:pt>
                <c:pt idx="5">
                  <c:v>2014 год</c:v>
                </c:pt>
                <c:pt idx="6">
                  <c:v>2013 год</c:v>
                </c:pt>
              </c:strCache>
            </c:strRef>
          </c:cat>
          <c:val>
            <c:numRef>
              <c:f>аб!$B$101:$H$101</c:f>
              <c:numCache>
                <c:formatCode>General</c:formatCode>
                <c:ptCount val="7"/>
              </c:numCache>
            </c:numRef>
          </c:val>
          <c:smooth val="0"/>
        </c:ser>
        <c:dLbls>
          <c:showBubbleSize val="0"/>
          <c:showCatName val="0"/>
          <c:showLeaderLines val="0"/>
          <c:showLegendKey val="0"/>
          <c:showPercent val="0"/>
          <c:showSerName val="0"/>
          <c:showVal val="0"/>
        </c:dLbls>
        <c:smooth val="0"/>
        <c:axId val="689520800"/>
        <c:axId val="689513912"/>
      </c:lineChart>
      <c:catAx>
        <c:axId val="689520800"/>
        <c:scaling>
          <c:orientation val="minMax"/>
        </c:scaling>
        <c:delete val="0"/>
        <c:axPos val="b"/>
        <c:numFmt formatCode="General" sourceLinked="1"/>
        <c:majorTickMark val="none"/>
        <c:minorTickMark val="none"/>
        <c:tickLblPos val="nextTo"/>
        <c:spPr bwMode="auto">
          <a:prstGeom prst="rect">
            <a:avLst/>
          </a:prstGeom>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89513912"/>
        <c:crosses val="autoZero"/>
        <c:auto val="1"/>
        <c:lblAlgn val="ctr"/>
        <c:lblOffset val="100"/>
        <c:noMultiLvlLbl val="0"/>
      </c:catAx>
      <c:valAx>
        <c:axId val="689513912"/>
        <c:scaling>
          <c:orientation val="minMax"/>
        </c:scaling>
        <c:delete val="0"/>
        <c:axPos val="l"/>
        <c:majorGridlines>
          <c:spPr bwMode="auto">
            <a:prstGeom prst="rect">
              <a:avLst/>
            </a:prstGeom>
            <a:ln w="9525" cap="flat" cmpd="sng" algn="ctr">
              <a:solidFill>
                <a:schemeClr val="tx1">
                  <a:lumMod val="15000"/>
                  <a:lumOff val="85000"/>
                </a:schemeClr>
              </a:solidFill>
              <a:round/>
            </a:ln>
            <a:effectLst/>
          </c:spPr>
        </c:majorGridlines>
        <c:numFmt formatCode="_(* #\ ##0.00_);_(* \(#\ ##0.00\);_(* &quot;-&quot;??_);_(@_)" sourceLinked="1"/>
        <c:majorTickMark val="none"/>
        <c:minorTickMark val="none"/>
        <c:tickLblPos val="nextTo"/>
        <c:spPr bwMode="auto">
          <a:prstGeom prst="rect">
            <a:avLst/>
          </a:prstGeom>
          <a:noFill/>
          <a:ln>
            <a:noFill/>
          </a:ln>
          <a:effectLst/>
        </c:spPr>
        <c:txPr>
          <a:bodyPr rot="-6000000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crossAx val="689520800"/>
        <c:crosses val="autoZero"/>
        <c:crossBetween val="between"/>
      </c:valAx>
      <c:spPr bwMode="auto">
        <a:prstGeom prst="rect">
          <a:avLst/>
        </a:prstGeom>
        <a:noFill/>
        <a:ln>
          <a:noFill/>
        </a:ln>
        <a:effectLst/>
      </c:spPr>
    </c:plotArea>
    <c:legend>
      <c:legendPos val="b"/>
      <c:layout/>
      <c:overlay val="0"/>
      <c:spPr bwMode="auto">
        <a:prstGeom prst="rect">
          <a:avLst/>
        </a:prstGeom>
        <a:noFill/>
        <a:ln>
          <a:noFill/>
        </a:ln>
        <a:effectLst/>
      </c:spPr>
      <c:txPr>
        <a:bodyPr rot="0" spcFirstLastPara="1" vertOverflow="ellipsis" vert="horz" wrap="square" anchor="ctr" anchorCtr="1"/>
        <a:lstStyle/>
        <a:p>
          <a:pPr>
            <a:defRPr sz="900" b="0" i="0" u="none" strike="noStrike">
              <a:solidFill>
                <a:schemeClr val="tx1">
                  <a:lumMod val="65000"/>
                  <a:lumOff val="35000"/>
                </a:schemeClr>
              </a:solidFill>
              <a:latin typeface="+mn-lt"/>
              <a:ea typeface="+mn-ea"/>
              <a:cs typeface="+mn-cs"/>
            </a:defRPr>
          </a:pPr>
          <a:endParaRPr lang="ru-RU"/>
        </a:p>
      </c:txPr>
    </c:legend>
    <c:plotVisOnly val="1"/>
    <c:dispBlanksAs val="zero"/>
    <c:showDLblsOverMax val="0"/>
  </c:chart>
  <c:spPr bwMode="auto">
    <a:xfrm rot="0">
      <a:off x="0" y="0"/>
      <a:ext cx="0" cy="0"/>
    </a:xfrm>
    <a:prstGeom prst="rect">
      <a:avLst/>
    </a:prstGeom>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l="0.69999999999999996" r="0.69999999999999996" t="0.75" b="0.75" header="0.29999999999999999" footer="0.29999999999999999"/>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350" b="1" i="0" u="none" strike="noStrike">
                <a:solidFill>
                  <a:srgbClr val="000000"/>
                </a:solidFill>
                <a:latin typeface="Arial Cyr"/>
                <a:ea typeface="Arial Cyr"/>
                <a:cs typeface="Arial Cyr"/>
              </a:defRPr>
            </a:pPr>
            <a:r>
              <a:rPr lang="ru-RU"/>
              <a:t>Вертикальный анализ выручки 1997 г.</a:t>
            </a:r>
            <a:endParaRPr/>
          </a:p>
        </c:rich>
      </c:tx>
      <c:layout/>
      <c:overlay val="0"/>
      <c:spPr bwMode="auto">
        <a:prstGeom prst="rect">
          <a:avLst/>
        </a:prstGeom>
        <a:noFill/>
        <a:ln w="25400">
          <a:noFill/>
        </a:ln>
      </c:spPr>
    </c:title>
    <c:autoTitleDeleted val="0"/>
    <c:view3D>
      <c:rotX val="15"/>
      <c:hPercent val="6"/>
      <c:rotY val="20"/>
      <c:depthPercent val="100"/>
      <c:rAngAx val="1"/>
    </c:view3D>
    <c:floor>
      <c:thickness val="0"/>
      <c:spPr bwMode="auto">
        <a:prstGeom prst="rect">
          <a:avLst/>
        </a:prstGeom>
        <a:solidFill>
          <a:srgbClr val="FFFFFF"/>
        </a:solidFill>
        <a:ln w="3175">
          <a:solidFill>
            <a:srgbClr val="000000"/>
          </a:solidFill>
          <a:prstDash val="solid"/>
        </a:ln>
      </c:spPr>
    </c:floor>
    <c:sideWall>
      <c:thickness val="0"/>
      <c:spPr bwMode="auto">
        <a:prstGeom prst="rect">
          <a:avLst/>
        </a:prstGeom>
        <a:solidFill>
          <a:srgbClr val="FFFFFF"/>
        </a:solidFill>
        <a:ln w="12700">
          <a:solidFill>
            <a:srgbClr val="808080"/>
          </a:solidFill>
          <a:prstDash val="solid"/>
        </a:ln>
      </c:spPr>
    </c:sideWall>
    <c:backWall>
      <c:thickness val="0"/>
      <c:spPr bwMode="auto">
        <a:prstGeom prst="rect">
          <a:avLst/>
        </a:prstGeom>
        <a:solidFill>
          <a:srgbClr val="FFFFFF"/>
        </a:solidFill>
        <a:ln w="12700">
          <a:solidFill>
            <a:srgbClr val="808080"/>
          </a:solidFill>
          <a:prstDash val="solid"/>
        </a:ln>
      </c:spPr>
    </c:backWall>
    <c:plotArea>
      <c:layout/>
      <c:bar3DChart>
        <c:barDir val="col"/>
        <c:grouping val="clustered"/>
        <c:varyColors val="0"/>
        <c:ser>
          <c:idx val="0"/>
          <c:order val="0"/>
          <c:spPr bwMode="auto">
            <a:prstGeom prst="rect">
              <a:avLst/>
            </a:prstGeom>
            <a:blipFill rotWithShape="0">
              <a:blip r:embed="rId1"/>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1"/>
          <c:order val="1"/>
          <c:tx>
            <c:strRef>
              <c:f>[1]п!$A$22</c:f>
              <c:strCache>
                <c:ptCount val="1"/>
                <c:pt idx="0">
                  <c:v>Себестоимость продаж</c:v>
                </c:pt>
              </c:strCache>
            </c:strRef>
          </c:tx>
          <c:spPr bwMode="auto">
            <a:prstGeom prst="rect">
              <a:avLst/>
            </a:prstGeom>
            <a:blipFill rotWithShape="0">
              <a:blip r:embed="rId2"/>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2"/>
          <c:order val="2"/>
          <c:tx>
            <c:strRef>
              <c:f>[1]п!$A$23</c:f>
              <c:strCache>
                <c:ptCount val="1"/>
                <c:pt idx="0">
                  <c:v>Валовая прибыль</c:v>
                </c:pt>
              </c:strCache>
            </c:strRef>
          </c:tx>
          <c:spPr bwMode="auto">
            <a:prstGeom prst="rect">
              <a:avLst/>
            </a:prstGeom>
            <a:blipFill rotWithShape="0">
              <a:blip r:embed="rId3"/>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3"/>
          <c:order val="3"/>
          <c:tx>
            <c:strRef>
              <c:f>[1]п!$A$26</c:f>
              <c:strCache>
                <c:ptCount val="1"/>
                <c:pt idx="0">
                  <c:v>Прибыль (убыток) от продаж</c:v>
                </c:pt>
              </c:strCache>
            </c:strRef>
          </c:tx>
          <c:spPr bwMode="auto">
            <a:prstGeom prst="rect">
              <a:avLst/>
            </a:prstGeom>
            <a:blipFill rotWithShape="0">
              <a:blip r:embed="rId4"/>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4"/>
          <c:order val="4"/>
          <c:tx>
            <c:strRef>
              <c:f>[1]п!$A$34</c:f>
              <c:strCache>
                <c:ptCount val="1"/>
                <c:pt idx="0">
                  <c:v>Текущий налог на прибыль</c:v>
                </c:pt>
              </c:strCache>
            </c:strRef>
          </c:tx>
          <c:spPr bwMode="auto">
            <a:prstGeom prst="rect">
              <a:avLst/>
            </a:prstGeom>
            <a:blipFill rotWithShape="0">
              <a:blip r:embed="rId5"/>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ser>
          <c:idx val="5"/>
          <c:order val="5"/>
          <c:tx>
            <c:strRef>
              <c:f>[1]п!$A$36</c:f>
              <c:strCache>
                <c:ptCount val="1"/>
                <c:pt idx="0">
                  <c:v>Изменение отложенных налоговых обязательств</c:v>
                </c:pt>
              </c:strCache>
            </c:strRef>
          </c:tx>
          <c:spPr bwMode="auto">
            <a:prstGeom prst="rect">
              <a:avLst/>
            </a:prstGeom>
            <a:blipFill rotWithShape="0">
              <a:blip r:embed="rId6"/>
              <a:tile algn="tl" flip="none" sx="100000" sy="100000" tx="0" ty="0"/>
            </a:blipFill>
            <a:ln w="12700">
              <a:solidFill>
                <a:srgbClr val="000000"/>
              </a:solidFill>
              <a:prstDash val="solid"/>
            </a:ln>
          </c:spPr>
          <c:invertIfNegative val="0"/>
          <c:dLbls>
            <c:dLbl>
              <c:idx val="0"/>
              <c:layout/>
              <c:showBubbleSize val="0"/>
              <c:showCatName val="0"/>
              <c:showLegendKey val="0"/>
              <c:showPercent val="0"/>
              <c:showSerName val="0"/>
              <c:showVal val="1"/>
              <c:spPr bwMode="auto">
                <a:prstGeom prst="rect">
                  <a:avLst/>
                </a:prstGeom>
                <a:noFill/>
                <a:ln w="25400">
                  <a:noFill/>
                </a:ln>
              </c:spPr>
              <c:txPr>
                <a:bodyPr/>
                <a:lstStyle/>
                <a:p>
                  <a:pPr algn="ctr" rtl="1">
                    <a:defRPr sz="300" b="1" i="1" u="none" strike="noStrike">
                      <a:solidFill>
                        <a:srgbClr val="000000"/>
                      </a:solidFill>
                      <a:latin typeface="Arial Cyr"/>
                      <a:ea typeface="Arial Cyr"/>
                      <a:cs typeface="Arial Cyr"/>
                    </a:defRPr>
                  </a:pPr>
                  <a:endParaRPr lang="ru-RU"/>
                </a:p>
              </c:txPr>
            </c:dLbl>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lgn="ctr" rtl="1">
                  <a:defRPr sz="300" b="1" i="1" u="none" strike="noStrike">
                    <a:solidFill>
                      <a:srgbClr val="000000"/>
                    </a:solidFill>
                    <a:latin typeface="Arial Cyr"/>
                    <a:ea typeface="Arial Cyr"/>
                    <a:cs typeface="Arial Cyr"/>
                  </a:defRPr>
                </a:pPr>
                <a:endParaRPr lang="ru-RU"/>
              </a:p>
            </c:txPr>
          </c:dLbls>
          <c:val>
            <c:numLit>
              <c:formatCode>General</c:formatCode>
              <c:ptCount val="1"/>
              <c:pt idx="0">
                <c:v>0</c:v>
              </c:pt>
            </c:numLit>
          </c:val>
        </c:ser>
        <c:dLbls>
          <c:showBubbleSize val="0"/>
          <c:showCatName val="0"/>
          <c:showLeaderLines val="0"/>
          <c:showLegendKey val="0"/>
          <c:showPercent val="0"/>
          <c:showSerName val="0"/>
          <c:showVal val="0"/>
        </c:dLbls>
        <c:gapWidth val="150"/>
        <c:shape val="box"/>
        <c:axId val="581225344"/>
        <c:axId val="1"/>
      </c:bar3DChart>
      <c:catAx>
        <c:axId val="581225344"/>
        <c:scaling>
          <c:orientation val="minMax"/>
        </c:scaling>
        <c:delete val="0"/>
        <c:axPos val="b"/>
        <c:numFmt formatCode="General" sourceLinked="1"/>
        <c:majorTickMark val="out"/>
        <c:minorTickMark val="none"/>
        <c:tickLblPos val="low"/>
        <c:spPr bwMode="auto">
          <a:prstGeom prst="rect">
            <a:avLst/>
          </a:prstGeom>
          <a:ln w="3175">
            <a:solidFill>
              <a:srgbClr val="000000"/>
            </a:solidFill>
            <a:prstDash val="solid"/>
          </a:ln>
        </c:spPr>
        <c:txPr>
          <a:bodyPr rot="0" vert="horz"/>
          <a:lstStyle/>
          <a:p>
            <a:pPr>
              <a:defRPr sz="300" b="0" i="0" u="none" strike="noStrike">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000000"/>
              </a:solidFill>
              <a:prstDash val="solid"/>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300" b="0" i="0" u="none" strike="noStrike">
                <a:solidFill>
                  <a:srgbClr val="000000"/>
                </a:solidFill>
                <a:latin typeface="Arial Cyr"/>
                <a:ea typeface="Arial Cyr"/>
                <a:cs typeface="Arial Cyr"/>
              </a:defRPr>
            </a:pPr>
            <a:endParaRPr lang="ru-RU"/>
          </a:p>
        </c:txPr>
        <c:crossAx val="581225344"/>
        <c:crosses val="autoZero"/>
        <c:crossBetween val="between"/>
      </c:valAx>
      <c:spPr bwMode="auto">
        <a:prstGeom prst="rect">
          <a:avLst/>
        </a:prstGeom>
        <a:noFill/>
        <a:ln w="25400">
          <a:noFill/>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Arial Cyr"/>
              <a:ea typeface="Arial Cyr"/>
              <a:cs typeface="Arial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3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150" b="1" i="0" u="none" strike="noStrike">
                <a:solidFill>
                  <a:srgbClr val="000000"/>
                </a:solidFill>
                <a:latin typeface="Times New Roman Cyr"/>
                <a:ea typeface="Times New Roman Cyr"/>
                <a:cs typeface="Times New Roman Cyr"/>
              </a:defRPr>
            </a:pPr>
            <a:r>
              <a:rPr lang="ru-RU"/>
              <a:t>Динамика коэффициентов ликвидности</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dLbls>
        </c:ser>
        <c:ser>
          <c:idx val="1"/>
          <c:order val="1"/>
          <c:spPr bwMode="auto">
            <a:prstGeom prst="rect">
              <a:avLst/>
            </a:prstGeom>
            <a:blipFill rotWithShape="0">
              <a:blip r:embed="rId1"/>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dLbls>
        </c:ser>
        <c:ser>
          <c:idx val="2"/>
          <c:order val="2"/>
          <c:spPr bwMode="auto">
            <a:prstGeom prst="rect">
              <a:avLst/>
            </a:prstGeom>
            <a:blipFill rotWithShape="0">
              <a:blip r:embed="rId2"/>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50" b="0" i="0" u="none" strike="noStrike">
                    <a:solidFill>
                      <a:srgbClr val="000000"/>
                    </a:solidFill>
                    <a:latin typeface="Arial Cyr"/>
                    <a:ea typeface="Arial Cyr"/>
                    <a:cs typeface="Arial Cyr"/>
                  </a:defRPr>
                </a:pPr>
                <a:endParaRPr lang="ru-RU"/>
              </a:p>
            </c:txPr>
          </c:dLbls>
        </c:ser>
        <c:dLbls>
          <c:showBubbleSize val="0"/>
          <c:showCatName val="0"/>
          <c:showLeaderLines val="0"/>
          <c:showLegendKey val="0"/>
          <c:showPercent val="0"/>
          <c:showSerName val="0"/>
          <c:showVal val="0"/>
        </c:dLbls>
        <c:gapWidth val="150"/>
        <c:axId val="579921944"/>
        <c:axId val="1"/>
      </c:barChart>
      <c:catAx>
        <c:axId val="579921944"/>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FFFFFF"/>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79921944"/>
        <c:crosses val="autoZero"/>
        <c:crossBetween val="between"/>
      </c:valAx>
      <c:spPr bwMode="auto">
        <a:prstGeom prst="rect">
          <a:avLst/>
        </a:prstGeom>
        <a:solidFill>
          <a:srgbClr val="FFFFFF"/>
        </a:solidFill>
        <a:ln w="25400">
          <a:solidFill>
            <a:srgbClr val="000000"/>
          </a:solidFill>
          <a:prstDash val="solid"/>
        </a:ln>
      </c:spPr>
    </c:plotArea>
    <c:legend>
      <c:legendPos val="r"/>
      <c:layout>
        <c:manualLayout>
          <c:xMode val="edge"/>
          <c:yMode val="edge"/>
          <c:x val="0.000000"/>
          <c:y val="0.000000"/>
          <c:w val="0.000000"/>
          <c:h val="0.000000"/>
        </c:manualLayout>
      </c:layout>
      <c:overlay val="0"/>
      <c:spPr bwMode="auto">
        <a:prstGeom prst="rect">
          <a:avLst/>
        </a:prstGeom>
        <a:solidFill>
          <a:srgbClr val="FFFFFF"/>
        </a:solidFill>
        <a:ln w="3175">
          <a:solidFill>
            <a:srgbClr val="000000"/>
          </a:solidFill>
          <a:prstDash val="solid"/>
        </a:ln>
      </c:spPr>
      <c:txPr>
        <a:bodyPr/>
        <a:lstStyle/>
        <a:p>
          <a:pPr>
            <a:defRPr sz="850" b="0" i="0" u="none" strike="noStrike">
              <a:solidFill>
                <a:srgbClr val="000000"/>
              </a:solidFill>
              <a:latin typeface="Courier New Cyr"/>
              <a:ea typeface="Courier New Cyr"/>
              <a:cs typeface="Courier New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150" b="1" i="0" u="none" strike="noStrike">
                <a:solidFill>
                  <a:srgbClr val="000000"/>
                </a:solidFill>
                <a:latin typeface="Courier New Cyr"/>
                <a:ea typeface="Courier New Cyr"/>
                <a:cs typeface="Courier New Cyr"/>
              </a:defRPr>
            </a:pPr>
            <a:r>
              <a:rPr lang="ru-RU"/>
              <a:t>Динамика показателей структуры капитала</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254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dLbls>
        </c:ser>
        <c:ser>
          <c:idx val="1"/>
          <c:order val="1"/>
          <c:spPr bwMode="auto">
            <a:prstGeom prst="rect">
              <a:avLst/>
            </a:prstGeom>
            <a:blipFill rotWithShape="0">
              <a:blip r:embed="rId1"/>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dLbls>
        </c:ser>
        <c:ser>
          <c:idx val="2"/>
          <c:order val="2"/>
          <c:spPr bwMode="auto">
            <a:prstGeom prst="rect">
              <a:avLst/>
            </a:prstGeom>
            <a:blipFill rotWithShape="0">
              <a:blip r:embed="rId2"/>
              <a:tile algn="tl" flip="none" sx="100000" sy="100000" tx="0" ty="0"/>
            </a:blip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 b="0" i="0" u="none" strike="noStrike">
                    <a:solidFill>
                      <a:srgbClr val="000000"/>
                    </a:solidFill>
                    <a:latin typeface="Times New Roman Cyr"/>
                    <a:ea typeface="Times New Roman Cyr"/>
                    <a:cs typeface="Times New Roman Cyr"/>
                  </a:defRPr>
                </a:pPr>
                <a:endParaRPr lang="ru-RU"/>
              </a:p>
            </c:txPr>
          </c:dLbls>
        </c:ser>
        <c:dLbls>
          <c:showBubbleSize val="0"/>
          <c:showCatName val="0"/>
          <c:showLeaderLines val="0"/>
          <c:showLegendKey val="0"/>
          <c:showPercent val="0"/>
          <c:showSerName val="0"/>
          <c:showVal val="0"/>
        </c:dLbls>
        <c:gapWidth val="150"/>
        <c:axId val="582178968"/>
        <c:axId val="1"/>
      </c:barChart>
      <c:catAx>
        <c:axId val="582178968"/>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FFFFFF"/>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82178968"/>
        <c:crosses val="autoZero"/>
        <c:crossBetween val="between"/>
      </c:valAx>
      <c:spPr bwMode="auto">
        <a:prstGeom prst="rect">
          <a:avLst/>
        </a:prstGeom>
        <a:solidFill>
          <a:srgbClr val="FFFFFF"/>
        </a:solidFill>
        <a:ln w="25400">
          <a:solidFill>
            <a:srgbClr val="000000"/>
          </a:solidFill>
          <a:prstDash val="solid"/>
        </a:ln>
      </c:spPr>
    </c:plotArea>
    <c:legend>
      <c:legendPos val="r"/>
      <c:layout>
        <c:manualLayout>
          <c:xMode val="edge"/>
          <c:yMode val="edge"/>
          <c:x val="0.000000"/>
          <c:y val="0.000000"/>
          <c:w val="0.000000"/>
          <c:h val="0.000000"/>
        </c:manualLayout>
      </c:layout>
      <c:overlay val="0"/>
      <c:spPr bwMode="auto">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Courier New Cyr"/>
              <a:ea typeface="Courier New Cyr"/>
              <a:cs typeface="Courier New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0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autoTitleDeleted val="0"/>
    <c:plotArea>
      <c:layout/>
      <c:barChart>
        <c:barDir val="col"/>
        <c:grouping val="clustered"/>
        <c:varyColors val="0"/>
        <c:ser>
          <c:idx val="0"/>
          <c:order val="0"/>
          <c:spPr bwMode="auto">
            <a:prstGeom prst="rect">
              <a:avLst/>
            </a:prstGeom>
            <a:solidFill>
              <a:srgbClr val="C0C0C0"/>
            </a:solid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0" b="0" i="0" u="none" strike="noStrike">
                    <a:solidFill>
                      <a:srgbClr val="000000"/>
                    </a:solidFill>
                    <a:latin typeface="Times New Roman Cyr"/>
                    <a:ea typeface="Times New Roman Cyr"/>
                    <a:cs typeface="Times New Roman Cyr"/>
                  </a:defRPr>
                </a:pPr>
                <a:endParaRPr lang="ru-RU"/>
              </a:p>
            </c:txPr>
          </c:dLbls>
        </c:ser>
        <c:ser>
          <c:idx val="1"/>
          <c:order val="1"/>
          <c:spPr bwMode="auto">
            <a:prstGeom prst="rect">
              <a:avLst/>
            </a:prstGeom>
            <a:solidFill>
              <a:srgbClr val="FFFFFF"/>
            </a:solidFill>
            <a:ln w="12700">
              <a:solidFill>
                <a:srgbClr val="000000"/>
              </a:solidFill>
              <a:prstDash val="solid"/>
            </a:ln>
          </c:spPr>
          <c:invertIfNegative val="0"/>
          <c:dLbls>
            <c:showBubbleSize val="0"/>
            <c:showCatName val="0"/>
            <c:showLeaderLines val="0"/>
            <c:showLegendKey val="0"/>
            <c:showPercent val="0"/>
            <c:showSerName val="0"/>
            <c:showVal val="1"/>
            <c:spPr bwMode="auto">
              <a:prstGeom prst="rect">
                <a:avLst/>
              </a:prstGeom>
              <a:noFill/>
              <a:ln w="25400">
                <a:noFill/>
              </a:ln>
            </c:spPr>
            <c:txPr>
              <a:bodyPr wrap="square" lIns="38100" tIns="19050" rIns="38100" bIns="19050" anchor="ctr">
                <a:spAutoFit/>
              </a:bodyPr>
              <a:lstStyle/>
              <a:p>
                <a:pPr>
                  <a:defRPr sz="1000" b="0" i="0" u="none" strike="noStrike">
                    <a:solidFill>
                      <a:srgbClr val="000000"/>
                    </a:solidFill>
                    <a:latin typeface="Times New Roman Cyr"/>
                    <a:ea typeface="Times New Roman Cyr"/>
                    <a:cs typeface="Times New Roman Cyr"/>
                  </a:defRPr>
                </a:pPr>
                <a:endParaRPr lang="ru-RU"/>
              </a:p>
            </c:txPr>
          </c:dLbls>
        </c:ser>
        <c:dLbls>
          <c:showBubbleSize val="0"/>
          <c:showCatName val="0"/>
          <c:showLeaderLines val="0"/>
          <c:showLegendKey val="0"/>
          <c:showPercent val="0"/>
          <c:showSerName val="0"/>
          <c:showVal val="0"/>
        </c:dLbls>
        <c:gapWidth val="150"/>
        <c:axId val="582178640"/>
        <c:axId val="1"/>
      </c:barChart>
      <c:catAx>
        <c:axId val="582178640"/>
        <c:scaling>
          <c:orientation val="minMax"/>
        </c:scaling>
        <c:delete val="0"/>
        <c:axPos val="b"/>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000" b="0" i="0" u="none" strike="noStrike">
                <a:solidFill>
                  <a:srgbClr val="000000"/>
                </a:solidFill>
                <a:latin typeface="Times New Roman Cyr"/>
                <a:ea typeface="Times New Roman Cyr"/>
                <a:cs typeface="Times New Roman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bwMode="auto">
            <a:prstGeom prst="rect">
              <a:avLst/>
            </a:prstGeom>
            <a:ln w="3175">
              <a:solidFill>
                <a:srgbClr val="FFFFFF"/>
              </a:solidFill>
              <a:prstDash val="lgDashDotDot"/>
            </a:ln>
          </c:spPr>
        </c:majorGridlines>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000" b="0" i="0" u="none" strike="noStrike">
                <a:solidFill>
                  <a:srgbClr val="000000"/>
                </a:solidFill>
                <a:latin typeface="Times New Roman Cyr"/>
                <a:ea typeface="Times New Roman Cyr"/>
                <a:cs typeface="Times New Roman Cyr"/>
              </a:defRPr>
            </a:pPr>
            <a:endParaRPr lang="ru-RU"/>
          </a:p>
        </c:txPr>
        <c:crossAx val="582178640"/>
        <c:crosses val="autoZero"/>
        <c:crossBetween val="between"/>
      </c:valAx>
      <c:spPr bwMode="auto">
        <a:prstGeom prst="rect">
          <a:avLst/>
        </a:prstGeom>
        <a:solidFill>
          <a:srgbClr val="FFFFFF"/>
        </a:solidFill>
        <a:ln w="12700">
          <a:solidFill>
            <a:srgbClr val="808080"/>
          </a:solidFill>
          <a:prstDash val="solid"/>
        </a:ln>
      </c:spPr>
    </c:plotArea>
    <c:legend>
      <c:legendPos val="r"/>
      <c:layout>
        <c:manualLayout>
          <c:xMode val="edge"/>
          <c:yMode val="edge"/>
          <c:x val="0.000000"/>
          <c:y val="0.000000"/>
          <c:w val="0.000000"/>
          <c:h val="0.000000"/>
        </c:manualLayout>
      </c:layout>
      <c:overlay val="0"/>
      <c:spPr bwMode="auto">
        <a:prstGeom prst="rect">
          <a:avLst/>
        </a:prstGeom>
        <a:solidFill>
          <a:srgbClr val="FFFFFF"/>
        </a:solidFill>
        <a:ln w="3175">
          <a:solidFill>
            <a:srgbClr val="000000"/>
          </a:solidFill>
          <a:prstDash val="solid"/>
        </a:ln>
      </c:spPr>
      <c:txPr>
        <a:bodyPr/>
        <a:lstStyle/>
        <a:p>
          <a:pPr>
            <a:defRPr sz="90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000" b="0" i="0" u="none" strike="noStrike">
          <a:solidFill>
            <a:srgbClr val="000000"/>
          </a:solidFill>
          <a:latin typeface="Times New Roman Cyr"/>
          <a:ea typeface="Times New Roman Cyr"/>
          <a:cs typeface="Times New Roman Cyr"/>
        </a:defRPr>
      </a:pPr>
      <a:endParaRPr lang="ru-RU"/>
    </a:p>
  </c:txPr>
  <c:printSettings>
    <c:headerFooter alignWithMargins="0"/>
    <c:pageMargins l="0.75" r="0.75" t="1" b="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00" b="1" i="0" u="none" strike="noStrike">
                <a:solidFill>
                  <a:srgbClr val="000000"/>
                </a:solidFill>
                <a:latin typeface="Times New Roman Cyr"/>
                <a:ea typeface="Times New Roman Cyr"/>
                <a:cs typeface="Times New Roman Cyr"/>
              </a:defRPr>
            </a:pPr>
            <a:r>
              <a:rPr lang="ru-RU"/>
              <a:t>Анализ дебиторской и кредиторской задолженности</a:t>
            </a:r>
            <a:endParaRPr/>
          </a:p>
        </c:rich>
      </c:tx>
      <c:layout/>
      <c:overlay val="0"/>
      <c:spPr bwMode="auto">
        <a:prstGeom prst="rect">
          <a:avLst/>
        </a:prstGeom>
        <a:noFill/>
        <a:ln w="25400">
          <a:noFill/>
        </a:ln>
      </c:spPr>
    </c:title>
    <c:autoTitleDeleted val="0"/>
    <c:plotArea>
      <c:layout/>
      <c:scatterChart>
        <c:scatterStyle val="lineMarker"/>
        <c:varyColors val="0"/>
        <c:ser>
          <c:idx val="0"/>
          <c:order val="0"/>
          <c:spPr bwMode="auto">
            <a:prstGeom prst="rect">
              <a:avLst/>
            </a:prstGeom>
            <a:ln w="28575">
              <a:noFill/>
            </a:ln>
          </c:spPr>
          <c:smooth val="0"/>
        </c:ser>
        <c:ser>
          <c:idx val="1"/>
          <c:order val="1"/>
          <c:spPr bwMode="auto">
            <a:prstGeom prst="rect">
              <a:avLst/>
            </a:prstGeom>
            <a:ln w="28575">
              <a:noFill/>
            </a:ln>
          </c:spPr>
          <c:smooth val="0"/>
        </c:ser>
        <c:dLbls>
          <c:showBubbleSize val="0"/>
          <c:showCatName val="0"/>
          <c:showLeaderLines val="0"/>
          <c:showLegendKey val="0"/>
          <c:showPercent val="0"/>
          <c:showSerName val="0"/>
          <c:showVal val="0"/>
        </c:dLbls>
        <c:axId val="499075408"/>
        <c:axId val="1"/>
      </c:scatterChart>
      <c:valAx>
        <c:axId val="499075408"/>
        <c:scaling>
          <c:orientation val="minMax"/>
        </c:scaling>
        <c:delete val="1"/>
        <c:axPos val="b"/>
        <c:title>
          <c:tx>
            <c:rich>
              <a:bodyPr/>
              <a:lstStyle/>
              <a:p>
                <a:pPr>
                  <a:defRPr sz="100" b="1" i="0" u="none" strike="noStrike">
                    <a:solidFill>
                      <a:srgbClr val="000000"/>
                    </a:solidFill>
                    <a:latin typeface="Arial Cyr"/>
                    <a:ea typeface="Arial Cyr"/>
                    <a:cs typeface="Arial Cyr"/>
                  </a:defRPr>
                </a:pPr>
                <a:r>
                  <a:rPr lang="ru-RU"/>
                  <a:t>                                предыдущий год                                                 отчетный год</a:t>
                </a:r>
                <a:endParaRPr/>
              </a:p>
            </c:rich>
          </c:tx>
          <c:layout/>
          <c:overlay val="0"/>
          <c:spPr bwMode="auto">
            <a:prstGeom prst="rect">
              <a:avLst/>
            </a:prstGeom>
            <a:noFill/>
            <a:ln w="25400">
              <a:noFill/>
            </a:ln>
          </c:spPr>
        </c:title>
        <c:majorTickMark val="out"/>
        <c:minorTickMark val="none"/>
        <c:tickLblPos val="nextTo"/>
        <c:crossAx val="1"/>
        <c:crosses val="autoZero"/>
        <c:crossBetween val="midCat"/>
      </c:valAx>
      <c:valAx>
        <c:axId val="1"/>
        <c:scaling>
          <c:orientation val="minMax"/>
        </c:scaling>
        <c:delete val="0"/>
        <c:axPos val="l"/>
        <c:majorGridlines>
          <c:spPr bwMode="auto">
            <a:prstGeom prst="rect">
              <a:avLst/>
            </a:prstGeom>
            <a:ln w="3175">
              <a:solidFill>
                <a:srgbClr val="000000"/>
              </a:solidFill>
              <a:prstDash val="lgDashDotDot"/>
            </a:ln>
          </c:spPr>
        </c:majorGridlines>
        <c:title>
          <c:tx>
            <c:rich>
              <a:bodyPr/>
              <a:lstStyle/>
              <a:p>
                <a:pPr>
                  <a:defRPr sz="100" b="1" i="0" u="none" strike="noStrike">
                    <a:solidFill>
                      <a:srgbClr val="000000"/>
                    </a:solidFill>
                    <a:latin typeface="Arial Cyr"/>
                    <a:ea typeface="Arial Cyr"/>
                    <a:cs typeface="Arial Cyr"/>
                  </a:defRPr>
                </a:pPr>
                <a:r>
                  <a:rPr lang="ru-RU"/>
                  <a:t>срок погашения задолженностей</a:t>
                </a:r>
                <a:endParaRPr/>
              </a:p>
            </c:rich>
          </c:tx>
          <c:layout/>
          <c:overlay val="0"/>
          <c:spPr bwMode="auto">
            <a:prstGeom prst="rect">
              <a:avLst/>
            </a:prstGeom>
            <a:noFill/>
            <a:ln w="25400">
              <a:noFill/>
            </a:ln>
          </c:spPr>
        </c:title>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200" b="0" i="0" u="none" strike="noStrike">
                <a:solidFill>
                  <a:srgbClr val="000000"/>
                </a:solidFill>
                <a:latin typeface="Times New Roman Cyr"/>
                <a:ea typeface="Times New Roman Cyr"/>
                <a:cs typeface="Times New Roman Cyr"/>
              </a:defRPr>
            </a:pPr>
            <a:endParaRPr lang="ru-RU"/>
          </a:p>
        </c:txPr>
        <c:crossAx val="499075408"/>
        <c:crosses val="autoZero"/>
        <c:crossBetween val="midCat"/>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75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5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mc="http://schemas.openxmlformats.org/markup-compatibility/2006" xmlns:c15="http://schemas.microsoft.com/office/drawing/2012/chart" xmlns:c14="http://schemas.microsoft.com/office/drawing/2007/8/2/chart" xmlns:c16r2="http://schemas.microsoft.com/office/drawing/2015/06/chart">
  <c:date1904 val="0"/>
  <c:lang val="ru-RU"/>
  <c:roundedCorners val="0"/>
  <mc:AlternateContent>
    <mc:Choice Requires="c14">
      <c14:style val="102"/>
    </mc:Choice>
    <mc:Fallback>
      <c:style val="2"/>
    </mc:Fallback>
  </mc:AlternateContent>
  <c:chart>
    <c:title>
      <c:tx>
        <c:rich>
          <a:bodyPr/>
          <a:lstStyle/>
          <a:p>
            <a:pPr>
              <a:defRPr sz="200" b="1" i="0" u="none" strike="noStrike">
                <a:solidFill>
                  <a:srgbClr val="000000"/>
                </a:solidFill>
                <a:latin typeface="Times New Roman Cyr"/>
                <a:ea typeface="Times New Roman Cyr"/>
                <a:cs typeface="Times New Roman Cyr"/>
              </a:defRPr>
            </a:pPr>
            <a:r>
              <a:rPr lang="ru-RU"/>
              <a:t>Анализ чистой кредитной позиции</a:t>
            </a:r>
            <a:endParaRPr/>
          </a:p>
        </c:rich>
      </c:tx>
      <c:layout/>
      <c:overlay val="0"/>
      <c:spPr bwMode="auto">
        <a:prstGeom prst="rect">
          <a:avLst/>
        </a:prstGeom>
        <a:noFill/>
        <a:ln w="25400">
          <a:noFill/>
        </a:ln>
      </c:spPr>
    </c:title>
    <c:autoTitleDeleted val="0"/>
    <c:plotArea>
      <c:layout/>
      <c:barChart>
        <c:barDir val="col"/>
        <c:grouping val="clustered"/>
        <c:varyColors val="0"/>
        <c:ser>
          <c:idx val="0"/>
          <c:order val="0"/>
          <c:spPr bwMode="auto">
            <a:prstGeom prst="rect">
              <a:avLst/>
            </a:prstGeom>
            <a:solidFill>
              <a:srgbClr val="FFFFFF"/>
            </a:solidFill>
            <a:ln w="12700">
              <a:solidFill>
                <a:srgbClr val="000000"/>
              </a:solidFill>
              <a:prstDash val="solid"/>
            </a:ln>
          </c:spPr>
          <c:invertIfNegative val="1"/>
        </c:ser>
        <c:ser>
          <c:idx val="1"/>
          <c:order val="1"/>
          <c:spPr bwMode="auto">
            <a:prstGeom prst="rect">
              <a:avLst/>
            </a:prstGeom>
            <a:solidFill>
              <a:srgbClr val="C0C0C0"/>
            </a:solidFill>
            <a:ln w="12700">
              <a:solidFill>
                <a:srgbClr val="000000"/>
              </a:solidFill>
              <a:prstDash val="solid"/>
            </a:ln>
          </c:spPr>
          <c:invertIfNegative val="0"/>
        </c:ser>
        <c:ser>
          <c:idx val="2"/>
          <c:order val="2"/>
          <c:spPr bwMode="auto">
            <a:prstGeom prst="rect">
              <a:avLst/>
            </a:prstGeom>
            <a:blipFill rotWithShape="0">
              <a:blip r:embed="rId1"/>
              <a:tile algn="tl" flip="none" sx="100000" sy="100000" tx="0" ty="0"/>
            </a:blipFill>
            <a:ln w="12700">
              <a:solidFill>
                <a:srgbClr val="000000"/>
              </a:solidFill>
              <a:prstDash val="solid"/>
            </a:ln>
          </c:spPr>
          <c:invertIfNegative val="1"/>
        </c:ser>
        <c:dLbls>
          <c:showBubbleSize val="0"/>
          <c:showCatName val="0"/>
          <c:showLeaderLines val="0"/>
          <c:showLegendKey val="0"/>
          <c:showPercent val="0"/>
          <c:showSerName val="0"/>
          <c:showVal val="0"/>
        </c:dLbls>
        <c:gapWidth val="150"/>
        <c:axId val="500555176"/>
        <c:axId val="1"/>
      </c:barChart>
      <c:catAx>
        <c:axId val="500555176"/>
        <c:scaling>
          <c:orientation val="minMax"/>
        </c:scaling>
        <c:delete val="1"/>
        <c:axPos val="b"/>
        <c:title>
          <c:tx>
            <c:rich>
              <a:bodyPr/>
              <a:lstStyle/>
              <a:p>
                <a:pPr>
                  <a:defRPr sz="100" b="1" i="0" u="none" strike="noStrike">
                    <a:solidFill>
                      <a:srgbClr val="000000"/>
                    </a:solidFill>
                    <a:latin typeface="Arial Cyr"/>
                    <a:ea typeface="Arial Cyr"/>
                    <a:cs typeface="Arial Cyr"/>
                  </a:defRPr>
                </a:pPr>
                <a:r>
                  <a:rPr lang="ru-RU"/>
                  <a:t>                                предыдущий год                                                 отчетный год</a:t>
                </a:r>
                <a:endParaRPr/>
              </a:p>
            </c:rich>
          </c:tx>
          <c:layout/>
          <c:overlay val="0"/>
          <c:spPr bwMode="auto">
            <a:prstGeom prst="rect">
              <a:avLst/>
            </a:prstGeom>
            <a:noFill/>
            <a:ln w="25400">
              <a:noFill/>
            </a:ln>
          </c:spPr>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bwMode="auto">
            <a:prstGeom prst="rect">
              <a:avLst/>
            </a:prstGeom>
            <a:ln w="3175">
              <a:solidFill>
                <a:srgbClr val="000000"/>
              </a:solidFill>
              <a:prstDash val="lgDashDotDot"/>
            </a:ln>
          </c:spPr>
        </c:majorGridlines>
        <c:title>
          <c:tx>
            <c:rich>
              <a:bodyPr/>
              <a:lstStyle/>
              <a:p>
                <a:pPr>
                  <a:defRPr sz="100" b="1" i="0" u="none" strike="noStrike">
                    <a:solidFill>
                      <a:srgbClr val="000000"/>
                    </a:solidFill>
                    <a:latin typeface="Arial Cyr"/>
                    <a:ea typeface="Arial Cyr"/>
                    <a:cs typeface="Arial Cyr"/>
                  </a:defRPr>
                </a:pPr>
                <a:r>
                  <a:rPr lang="ru-RU"/>
                  <a:t>срок погашения задолженностей</a:t>
                </a:r>
                <a:endParaRPr/>
              </a:p>
            </c:rich>
          </c:tx>
          <c:layout/>
          <c:overlay val="0"/>
          <c:spPr bwMode="auto">
            <a:prstGeom prst="rect">
              <a:avLst/>
            </a:prstGeom>
            <a:noFill/>
            <a:ln w="25400">
              <a:noFill/>
            </a:ln>
          </c:spPr>
        </c:title>
        <c:numFmt formatCode="General" sourceLinked="1"/>
        <c:majorTickMark val="out"/>
        <c:minorTickMark val="none"/>
        <c:tickLblPos val="nextTo"/>
        <c:spPr bwMode="auto">
          <a:prstGeom prst="rect">
            <a:avLst/>
          </a:prstGeom>
          <a:ln w="3175">
            <a:solidFill>
              <a:srgbClr val="000000"/>
            </a:solidFill>
            <a:prstDash val="solid"/>
          </a:ln>
        </c:spPr>
        <c:txPr>
          <a:bodyPr rot="0" vert="horz"/>
          <a:lstStyle/>
          <a:p>
            <a:pPr>
              <a:defRPr sz="150" b="0" i="0" u="none" strike="noStrike">
                <a:solidFill>
                  <a:srgbClr val="000000"/>
                </a:solidFill>
                <a:latin typeface="Times New Roman CYR"/>
                <a:ea typeface="Times New Roman CYR"/>
                <a:cs typeface="Times New Roman CYR"/>
              </a:defRPr>
            </a:pPr>
            <a:endParaRPr lang="ru-RU"/>
          </a:p>
        </c:txPr>
        <c:crossAx val="500555176"/>
        <c:crosses val="autoZero"/>
        <c:crossBetween val="between"/>
      </c:valAx>
      <c:spPr bwMode="auto">
        <a:prstGeom prst="rect">
          <a:avLst/>
        </a:prstGeom>
        <a:solidFill>
          <a:srgbClr val="FFFFFF"/>
        </a:solidFill>
        <a:ln w="25400">
          <a:solidFill>
            <a:srgbClr val="000000"/>
          </a:solidFill>
          <a:prstDash val="solid"/>
        </a:ln>
      </c:spPr>
    </c:plotArea>
    <c:legend>
      <c:legendPos val="r"/>
      <c:layout/>
      <c:overlay val="0"/>
      <c:spPr bwMode="auto">
        <a:prstGeom prst="rect">
          <a:avLst/>
        </a:prstGeom>
        <a:solidFill>
          <a:srgbClr val="FFFFFF"/>
        </a:solidFill>
        <a:ln w="3175">
          <a:solidFill>
            <a:srgbClr val="000000"/>
          </a:solidFill>
          <a:prstDash val="solid"/>
        </a:ln>
      </c:spPr>
      <c:txPr>
        <a:bodyPr/>
        <a:lstStyle/>
        <a:p>
          <a:pPr>
            <a:defRPr sz="750" b="0" i="0" u="none" strike="noStrike">
              <a:solidFill>
                <a:srgbClr val="000000"/>
              </a:solidFill>
              <a:latin typeface="Times New Roman CYR"/>
              <a:ea typeface="Times New Roman CYR"/>
              <a:cs typeface="Times New Roman CYR"/>
            </a:defRPr>
          </a:pPr>
          <a:endParaRPr lang="ru-RU"/>
        </a:p>
      </c:txPr>
    </c:legend>
    <c:plotVisOnly val="1"/>
    <c:dispBlanksAs val="gap"/>
    <c:showDLblsOverMax val="0"/>
  </c:chart>
  <c:spPr bwMode="auto">
    <a:xfrm rot="0">
      <a:off x="0" y="0"/>
      <a:ext cx="0" cy="0"/>
    </a:xfrm>
    <a:prstGeom prst="rect">
      <a:avLst/>
    </a:prstGeom>
    <a:solidFill>
      <a:srgbClr val="FFFFFF"/>
    </a:solidFill>
    <a:ln w="3175">
      <a:solidFill>
        <a:srgbClr val="000000"/>
      </a:solidFill>
      <a:prstDash val="solid"/>
    </a:ln>
  </c:spPr>
  <c:txPr>
    <a:bodyPr/>
    <a:lstStyle/>
    <a:p>
      <a:pPr>
        <a:defRPr sz="150" b="0" i="0" u="none" strike="noStrike">
          <a:solidFill>
            <a:srgbClr val="000000"/>
          </a:solidFill>
          <a:latin typeface="Arial Cyr"/>
          <a:ea typeface="Arial Cyr"/>
          <a:cs typeface="Arial Cyr"/>
        </a:defRPr>
      </a:pPr>
      <a:endParaRPr lang="ru-RU"/>
    </a:p>
  </c:txPr>
  <c:printSettings>
    <c:headerFooter alignWithMargins="0"/>
    <c:pageMargins l="0.75" r="0.75" t="1" b="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dataPointMarkerLayout symbol="circle" size="5"/>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dataPointMarkerLayout symbol="circle" size="5"/>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cs:axisTitle>
  <cs:categoryAxis>
    <cs:lnRef idx="0"/>
    <cs:fillRef idx="0"/>
    <cs:effectRef idx="0"/>
    <cs:fontRef idx="minor">
      <a:schemeClr val="tx1">
        <a:lumMod val="65000"/>
        <a:lumOff val="35000"/>
      </a:schemeClr>
    </cs:fontRef>
    <cs:spPr bwMode="auto">
      <a:prstGeom prst="rect">
        <a:avLst/>
      </a:prstGeom>
      <a:ln w="9525" cap="flat" cmpd="sng" algn="ctr">
        <a:solidFill>
          <a:schemeClr val="tx1">
            <a:lumMod val="15000"/>
            <a:lumOff val="85000"/>
          </a:schemeClr>
        </a:solidFill>
        <a:round/>
      </a:ln>
    </cs:spPr>
    <cs:defRPr sz="900"/>
  </cs:categoryAxis>
  <cs:chartArea>
    <cs:lnRef idx="0"/>
    <cs:fillRef idx="0"/>
    <cs:effectRef idx="0"/>
    <cs:fontRef idx="minor">
      <a:schemeClr val="tx1"/>
    </cs:fontRef>
    <cs:spPr bwMode="auto">
      <a:prstGeom prst="rect">
        <a:avLst/>
      </a:prstGeom>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dk1">
        <a:lumMod val="65000"/>
        <a:lumOff val="35000"/>
      </a:schemeClr>
    </cs:fontRef>
    <cs:spPr bwMode="auto">
      <a:prstGeom prst="rect">
        <a:avLst/>
      </a:prstGeom>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bwMode="auto">
      <a:prstGeom prst="rect">
        <a:avLst/>
      </a:prstGeom>
      <a:solidFill>
        <a:schemeClr val="phClr"/>
      </a:solidFill>
    </cs:spPr>
  </cs:dataPoint>
  <cs:dataPoint3D>
    <cs:lnRef idx="0"/>
    <cs:fillRef idx="1">
      <cs:styleClr val="auto"/>
    </cs:fillRef>
    <cs:effectRef idx="0"/>
    <cs:fontRef idx="minor">
      <a:schemeClr val="tx1"/>
    </cs:fontRef>
    <cs:spPr bwMode="auto">
      <a:prstGeom prst="rect">
        <a:avLst/>
      </a:prstGeom>
      <a:solidFill>
        <a:schemeClr val="phClr"/>
      </a:solidFill>
    </cs:spPr>
  </cs:dataPoint3D>
  <cs:dataPointLine>
    <cs:lnRef idx="0">
      <cs:styleClr val="auto"/>
    </cs:lnRef>
    <cs:fillRef idx="1"/>
    <cs:effectRef idx="0"/>
    <cs:fontRef idx="minor">
      <a:schemeClr val="tx1"/>
    </cs:fontRef>
    <cs:spPr bwMode="auto">
      <a:prstGeom prst="rect">
        <a:avLst/>
      </a:prstGeom>
      <a:ln w="28575" cap="rnd">
        <a:solidFill>
          <a:schemeClr val="phClr"/>
        </a:solidFill>
        <a:round/>
      </a:ln>
    </cs:spPr>
  </cs:dataPointLine>
  <cs:dataPointMarker>
    <cs:lnRef idx="0">
      <cs:styleClr val="auto"/>
    </cs:lnRef>
    <cs:fillRef idx="1">
      <cs:styleClr val="auto"/>
    </cs:fillRef>
    <cs:effectRef idx="0"/>
    <cs:fontRef idx="minor">
      <a:schemeClr val="tx1"/>
    </cs:fontRef>
    <cs:spPr bwMode="auto">
      <a:prstGeom prst="rect">
        <a:avLst/>
      </a:prstGeom>
      <a:solidFill>
        <a:schemeClr val="phClr"/>
      </a:solidFill>
      <a:ln w="9525">
        <a:solidFill>
          <a:schemeClr val="phClr"/>
        </a:solidFill>
      </a:ln>
    </cs:spPr>
  </cs:dataPointMarker>
  <cs:dataPointWireframe>
    <cs:lnRef idx="0">
      <cs:styleClr val="auto"/>
    </cs:lnRef>
    <cs:fillRef idx="1"/>
    <cs:effectRef idx="0"/>
    <cs:fontRef idx="minor">
      <a:schemeClr val="tx1"/>
    </cs:fontRef>
    <cs:spPr bwMode="auto">
      <a:prstGeom prst="rect">
        <a:avLst/>
      </a:prstGeom>
      <a:ln w="9525" cap="rnd">
        <a:solidFill>
          <a:schemeClr val="phClr"/>
        </a:solidFill>
        <a:round/>
      </a:ln>
    </cs:spPr>
  </cs:dataPointWireframe>
  <cs:dataTable>
    <cs:lnRef idx="0"/>
    <cs:fillRef idx="0"/>
    <cs:effectRef idx="0"/>
    <cs:fontRef idx="minor">
      <a:schemeClr val="tx1">
        <a:lumMod val="65000"/>
        <a:lumOff val="35000"/>
      </a:schemeClr>
    </cs:fontRef>
    <cs:spPr bwMode="auto">
      <a:prstGeom prst="rect">
        <a:avLst/>
      </a:prstGeom>
      <a:noFill/>
      <a:ln w="9525" cap="flat" cmpd="sng" algn="ctr">
        <a:solidFill>
          <a:schemeClr val="tx1">
            <a:lumMod val="15000"/>
            <a:lumOff val="85000"/>
          </a:schemeClr>
        </a:solidFill>
        <a:round/>
      </a:ln>
    </cs:spPr>
    <cs:defRPr sz="900"/>
  </cs:dataTable>
  <cs:downBar>
    <cs:lnRef idx="0"/>
    <cs:fillRef idx="0"/>
    <cs:effectRef idx="0"/>
    <cs:fontRef idx="minor">
      <a:schemeClr val="dk1"/>
    </cs:fontRef>
    <cs:spPr bwMode="auto">
      <a:prstGeom prst="rect">
        <a:avLst/>
      </a:prstGeom>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dropLine>
  <cs:errorBar>
    <cs:lnRef idx="0"/>
    <cs:fillRef idx="0"/>
    <cs:effectRef idx="0"/>
    <cs:fontRef idx="minor">
      <a:schemeClr val="tx1"/>
    </cs:fontRef>
    <cs:spPr bwMode="auto">
      <a:prstGeom prst="rect">
        <a:avLst/>
      </a:prstGeom>
      <a:ln w="9525" cap="flat" cmpd="sng" algn="ctr">
        <a:solidFill>
          <a:schemeClr val="tx1">
            <a:lumMod val="65000"/>
            <a:lumOff val="35000"/>
          </a:schemeClr>
        </a:solidFill>
        <a:round/>
      </a:ln>
    </cs:spPr>
  </cs:errorBar>
  <cs:floor>
    <cs:lnRef idx="0"/>
    <cs:fillRef idx="0"/>
    <cs:effectRef idx="0"/>
    <cs:fontRef idx="minor">
      <a:schemeClr val="tx1"/>
    </cs:fontRef>
    <cs:spPr bwMode="auto">
      <a:prstGeom prst="rect">
        <a:avLst/>
      </a:prstGeom>
      <a:noFill/>
      <a:ln>
        <a:noFill/>
      </a:ln>
    </cs:spPr>
  </cs:floor>
  <cs:gridlineMajor>
    <cs:lnRef idx="0"/>
    <cs:fillRef idx="0"/>
    <cs:effectRef idx="0"/>
    <cs:fontRef idx="minor">
      <a:schemeClr val="tx1"/>
    </cs:fontRef>
    <cs:spPr bwMode="auto">
      <a:prstGeom prst="rect">
        <a:avLst/>
      </a:prstGeom>
      <a:ln w="9525" cap="flat" cmpd="sng" algn="ctr">
        <a:solidFill>
          <a:schemeClr val="tx1">
            <a:lumMod val="15000"/>
            <a:lumOff val="85000"/>
          </a:schemeClr>
        </a:solidFill>
        <a:round/>
      </a:ln>
    </cs:spPr>
  </cs:gridlineMajor>
  <cs:gridlineMinor>
    <cs:lnRef idx="0"/>
    <cs:fillRef idx="0"/>
    <cs:effectRef idx="0"/>
    <cs:fontRef idx="minor">
      <a:schemeClr val="tx1"/>
    </cs:fontRef>
    <cs:spPr bwMode="auto">
      <a:prstGeom prst="rect">
        <a:avLst/>
      </a:prstGeom>
      <a:ln w="9525" cap="flat" cmpd="sng" algn="ctr">
        <a:solidFill>
          <a:schemeClr val="tx1">
            <a:lumMod val="5000"/>
            <a:lumOff val="95000"/>
          </a:schemeClr>
        </a:solidFill>
        <a:round/>
      </a:ln>
    </cs:spPr>
  </cs:gridlineMinor>
  <cs:hiLoLine>
    <cs:lnRef idx="0"/>
    <cs:fillRef idx="0"/>
    <cs:effectRef idx="0"/>
    <cs:fontRef idx="minor">
      <a:schemeClr val="tx1"/>
    </cs:fontRef>
    <cs:spPr bwMode="auto">
      <a:prstGeom prst="rect">
        <a:avLst/>
      </a:prstGeom>
      <a:ln w="9525" cap="flat" cmpd="sng" algn="ctr">
        <a:solidFill>
          <a:schemeClr val="tx1">
            <a:lumMod val="75000"/>
            <a:lumOff val="25000"/>
          </a:schemeClr>
        </a:solidFill>
        <a:round/>
      </a:ln>
    </cs:spPr>
  </cs:hiLoLine>
  <cs:leader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bwMode="auto">
      <a:prstGeom prst="rect">
        <a:avLst/>
      </a:prstGeom>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spc="0"/>
  </cs:title>
  <cs:trendline>
    <cs:lnRef idx="0">
      <cs:styleClr val="auto"/>
    </cs:lnRef>
    <cs:fillRef idx="0"/>
    <cs:effectRef idx="0"/>
    <cs:fontRef idx="minor">
      <a:schemeClr val="tx1"/>
    </cs:fontRef>
    <cs:spPr bwMode="auto">
      <a:prstGeom prst="rect">
        <a:avLst/>
      </a:prstGeom>
      <a:ln w="19050" cap="rnd">
        <a:solidFill>
          <a:schemeClr val="phClr"/>
        </a:solidFill>
        <a:prstDash val="sysDot"/>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bwMode="auto">
      <a:prstGeom prst="rect">
        <a:avLst/>
      </a:prstGeom>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spPr bwMode="auto">
      <a:prstGeom prst="rect">
        <a:avLst/>
      </a:prstGeom>
      <a:noFill/>
      <a:ln>
        <a:noFill/>
      </a:ln>
    </cs:spPr>
  </cs:wall>
  <cs:dataPointMarkerLayout symbol="circle" size="5"/>
</cs:chartStyle>
</file>

<file path=xl/drawings/_rels/drawing1.xml.rels><?xml version="1.0" encoding="UTF-8" standalone="yes"?><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s>
</file>

<file path=xl/drawings/_rels/drawing2.xml.rels><?xml version="1.0" encoding="UTF-8" standalone="yes"?><Relationships xmlns="http://schemas.openxmlformats.org/package/2006/relationships"><Relationship Id="rId1" Type="http://schemas.openxmlformats.org/officeDocument/2006/relationships/chart" Target="../charts/chart4.xml" /></Relationships>
</file>

<file path=xl/drawings/_rels/drawing3.xml.rels><?xml version="1.0" encoding="UTF-8" standalone="yes"?><Relationships xmlns="http://schemas.openxmlformats.org/package/2006/relationships"><Relationship Id="rId1" Type="http://schemas.openxmlformats.org/officeDocument/2006/relationships/chart" Target="../charts/chart5.xml" /><Relationship Id="rId2" Type="http://schemas.openxmlformats.org/officeDocument/2006/relationships/chart" Target="../charts/chart6.xml" /><Relationship Id="rId3" Type="http://schemas.openxmlformats.org/officeDocument/2006/relationships/chart" Target="../charts/chart7.xml" /></Relationships>
</file>

<file path=xl/drawings/_rels/drawing4.xml.rels><?xml version="1.0" encoding="UTF-8" standalone="yes"?><Relationships xmlns="http://schemas.openxmlformats.org/package/2006/relationships"><Relationship Id="rId1" Type="http://schemas.openxmlformats.org/officeDocument/2006/relationships/chart" Target="../charts/chart8.xml" /><Relationship Id="rId2" Type="http://schemas.openxmlformats.org/officeDocument/2006/relationships/chart" Target="../charts/chart9.xml" /><Relationship Id="rId3" Type="http://schemas.openxmlformats.org/officeDocument/2006/relationships/image" Target="../media/image10.png"/></Relationships>
</file>

<file path=xl/drawings/_rels/drawing5.xml.rels><?xml version="1.0" encoding="UTF-8" standalone="yes"?><Relationships xmlns="http://schemas.openxmlformats.org/package/2006/relationships"><Relationship Id="rId1" Type="http://schemas.openxmlformats.org/officeDocument/2006/relationships/chart" Target="../charts/chart10.xml" /><Relationship Id="rId2" Type="http://schemas.openxmlformats.org/officeDocument/2006/relationships/chart" Target="../charts/chart11.xml" /><Relationship Id="rId3" Type="http://schemas.openxmlformats.org/officeDocument/2006/relationships/chart" Target="../charts/chart12.xml" /><Relationship Id="rId4" Type="http://schemas.openxmlformats.org/officeDocument/2006/relationships/chart" Target="../charts/chart13.xml" /><Relationship Id="rId5" Type="http://schemas.openxmlformats.org/officeDocument/2006/relationships/chart" Target="../charts/chart14.xml" /><Relationship Id="rId6" Type="http://schemas.openxmlformats.org/officeDocument/2006/relationships/chart" Target="../charts/chart15.xml" /></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22</xdr:col>
      <xdr:colOff>146957</xdr:colOff>
      <xdr:row>79</xdr:row>
      <xdr:rowOff>16327</xdr:rowOff>
    </xdr:from>
    <xdr:to>
      <xdr:col>27</xdr:col>
      <xdr:colOff>727982</xdr:colOff>
      <xdr:row>93</xdr:row>
      <xdr:rowOff>420461</xdr:rowOff>
    </xdr:to>
    <xdr:graphicFrame>
      <xdr:nvGraphicFramePr>
        <xdr:cNvPr id="4" name="Диаграмма 3"/>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27</xdr:col>
      <xdr:colOff>876299</xdr:colOff>
      <xdr:row>80</xdr:row>
      <xdr:rowOff>133350</xdr:rowOff>
    </xdr:from>
    <xdr:to>
      <xdr:col>33</xdr:col>
      <xdr:colOff>466724</xdr:colOff>
      <xdr:row>93</xdr:row>
      <xdr:rowOff>38100</xdr:rowOff>
    </xdr:to>
    <xdr:graphicFrame>
      <xdr:nvGraphicFramePr>
        <xdr:cNvPr id="5" name="Диаграмма 4"/>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22</xdr:col>
      <xdr:colOff>830045</xdr:colOff>
      <xdr:row>97</xdr:row>
      <xdr:rowOff>95250</xdr:rowOff>
    </xdr:from>
    <xdr:to>
      <xdr:col>30</xdr:col>
      <xdr:colOff>81643</xdr:colOff>
      <xdr:row>115</xdr:row>
      <xdr:rowOff>272143</xdr:rowOff>
    </xdr:to>
    <xdr:graphicFrame>
      <xdr:nvGraphicFramePr>
        <xdr:cNvPr id="6" name="Диаграмма 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13</xdr:col>
      <xdr:colOff>0</xdr:colOff>
      <xdr:row>44</xdr:row>
      <xdr:rowOff>0</xdr:rowOff>
    </xdr:from>
    <xdr:to>
      <xdr:col>21</xdr:col>
      <xdr:colOff>704849</xdr:colOff>
      <xdr:row>44</xdr:row>
      <xdr:rowOff>0</xdr:rowOff>
    </xdr:to>
    <xdr:graphicFrame>
      <xdr:nvGraphicFramePr>
        <xdr:cNvPr id="2087" name="Chart 7"/>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0</xdr:col>
      <xdr:colOff>0</xdr:colOff>
      <xdr:row>91</xdr:row>
      <xdr:rowOff>0</xdr:rowOff>
    </xdr:from>
    <xdr:to>
      <xdr:col>0</xdr:col>
      <xdr:colOff>0</xdr:colOff>
      <xdr:row>91</xdr:row>
      <xdr:rowOff>0</xdr:rowOff>
    </xdr:to>
    <xdr:graphicFrame>
      <xdr:nvGraphicFramePr>
        <xdr:cNvPr id="26673" name="Chart 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0</xdr:col>
      <xdr:colOff>0</xdr:colOff>
      <xdr:row>91</xdr:row>
      <xdr:rowOff>0</xdr:rowOff>
    </xdr:from>
    <xdr:to>
      <xdr:col>0</xdr:col>
      <xdr:colOff>0</xdr:colOff>
      <xdr:row>91</xdr:row>
      <xdr:rowOff>0</xdr:rowOff>
    </xdr:to>
    <xdr:graphicFrame>
      <xdr:nvGraphicFramePr>
        <xdr:cNvPr id="26674" name="Chart 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0</xdr:col>
      <xdr:colOff>0</xdr:colOff>
      <xdr:row>91</xdr:row>
      <xdr:rowOff>0</xdr:rowOff>
    </xdr:from>
    <xdr:to>
      <xdr:col>0</xdr:col>
      <xdr:colOff>0</xdr:colOff>
      <xdr:row>91</xdr:row>
      <xdr:rowOff>0</xdr:rowOff>
    </xdr:to>
    <xdr:graphicFrame>
      <xdr:nvGraphicFramePr>
        <xdr:cNvPr id="26675" name="Chart 7"/>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0</xdr:col>
      <xdr:colOff>0</xdr:colOff>
      <xdr:row>57</xdr:row>
      <xdr:rowOff>0</xdr:rowOff>
    </xdr:from>
    <xdr:to>
      <xdr:col>0</xdr:col>
      <xdr:colOff>0</xdr:colOff>
      <xdr:row>57</xdr:row>
      <xdr:rowOff>0</xdr:rowOff>
    </xdr:to>
    <xdr:graphicFrame>
      <xdr:nvGraphicFramePr>
        <xdr:cNvPr id="39964" name="Chart 1037"/>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0</xdr:col>
      <xdr:colOff>0</xdr:colOff>
      <xdr:row>57</xdr:row>
      <xdr:rowOff>0</xdr:rowOff>
    </xdr:from>
    <xdr:to>
      <xdr:col>0</xdr:col>
      <xdr:colOff>0</xdr:colOff>
      <xdr:row>57</xdr:row>
      <xdr:rowOff>0</xdr:rowOff>
    </xdr:to>
    <xdr:graphicFrame>
      <xdr:nvGraphicFramePr>
        <xdr:cNvPr id="39965" name="Chart 1038"/>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0</xdr:col>
      <xdr:colOff>0</xdr:colOff>
      <xdr:row>58</xdr:row>
      <xdr:rowOff>0</xdr:rowOff>
    </xdr:from>
    <xdr:to>
      <xdr:col>0</xdr:col>
      <xdr:colOff>0</xdr:colOff>
      <xdr:row>58</xdr:row>
      <xdr:rowOff>0</xdr:rowOff>
    </xdr:to>
    <xdr:pic>
      <xdr:nvPicPr>
        <xdr:cNvPr id="39966" name="Object 30"/>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67" name="Object 31"/>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68" name="Object 32"/>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69" name="Object 33"/>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twoCellAnchor editAs="twoCell">
    <xdr:from>
      <xdr:col>0</xdr:col>
      <xdr:colOff>0</xdr:colOff>
      <xdr:row>58</xdr:row>
      <xdr:rowOff>0</xdr:rowOff>
    </xdr:from>
    <xdr:to>
      <xdr:col>0</xdr:col>
      <xdr:colOff>0</xdr:colOff>
      <xdr:row>58</xdr:row>
      <xdr:rowOff>0</xdr:rowOff>
    </xdr:to>
    <xdr:pic>
      <xdr:nvPicPr>
        <xdr:cNvPr id="39970" name="Object 34"/>
        <xdr:cNvPicPr>
          <a:picLocks noChangeArrowheads="1" noChangeShapeType="1" noRot="1"/>
        </xdr:cNvPicPr>
      </xdr:nvPicPr>
      <xdr:blipFill rotWithShape="1">
        <a:blip r:embed="rId3"/>
        <a:stretch/>
      </xdr:blipFill>
      <xdr:spPr bwMode="auto">
        <a:xfrm>
          <a:off x="0" y="16535400"/>
          <a:ext cx="0" cy="0"/>
        </a:xfrm>
        <a:prstGeom prst="rect">
          <a:avLst/>
        </a:prstGeom>
        <a:noFill/>
        <a:ln w="9525">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0</xdr:col>
      <xdr:colOff>0</xdr:colOff>
      <xdr:row>37</xdr:row>
      <xdr:rowOff>0</xdr:rowOff>
    </xdr:from>
    <xdr:to>
      <xdr:col>3</xdr:col>
      <xdr:colOff>0</xdr:colOff>
      <xdr:row>37</xdr:row>
      <xdr:rowOff>0</xdr:rowOff>
    </xdr:to>
    <xdr:graphicFrame>
      <xdr:nvGraphicFramePr>
        <xdr:cNvPr id="2" name="Chart 1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twoCell">
    <xdr:from>
      <xdr:col>0</xdr:col>
      <xdr:colOff>0</xdr:colOff>
      <xdr:row>37</xdr:row>
      <xdr:rowOff>0</xdr:rowOff>
    </xdr:from>
    <xdr:to>
      <xdr:col>3</xdr:col>
      <xdr:colOff>0</xdr:colOff>
      <xdr:row>37</xdr:row>
      <xdr:rowOff>0</xdr:rowOff>
    </xdr:to>
    <xdr:graphicFrame>
      <xdr:nvGraphicFramePr>
        <xdr:cNvPr id="3" name="Chart 1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twoCell">
    <xdr:from>
      <xdr:col>2</xdr:col>
      <xdr:colOff>0</xdr:colOff>
      <xdr:row>37</xdr:row>
      <xdr:rowOff>0</xdr:rowOff>
    </xdr:from>
    <xdr:to>
      <xdr:col>5</xdr:col>
      <xdr:colOff>0</xdr:colOff>
      <xdr:row>37</xdr:row>
      <xdr:rowOff>0</xdr:rowOff>
    </xdr:to>
    <xdr:graphicFrame>
      <xdr:nvGraphicFramePr>
        <xdr:cNvPr id="4" name="Chart 1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twoCell">
    <xdr:from>
      <xdr:col>2</xdr:col>
      <xdr:colOff>0</xdr:colOff>
      <xdr:row>37</xdr:row>
      <xdr:rowOff>0</xdr:rowOff>
    </xdr:from>
    <xdr:to>
      <xdr:col>5</xdr:col>
      <xdr:colOff>0</xdr:colOff>
      <xdr:row>37</xdr:row>
      <xdr:rowOff>0</xdr:rowOff>
    </xdr:to>
    <xdr:graphicFrame>
      <xdr:nvGraphicFramePr>
        <xdr:cNvPr id="5" name="Chart 1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twoCell">
    <xdr:from>
      <xdr:col>4</xdr:col>
      <xdr:colOff>0</xdr:colOff>
      <xdr:row>37</xdr:row>
      <xdr:rowOff>0</xdr:rowOff>
    </xdr:from>
    <xdr:to>
      <xdr:col>7</xdr:col>
      <xdr:colOff>0</xdr:colOff>
      <xdr:row>37</xdr:row>
      <xdr:rowOff>0</xdr:rowOff>
    </xdr:to>
    <xdr:graphicFrame>
      <xdr:nvGraphicFramePr>
        <xdr:cNvPr id="6" name="Chart 15"/>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twoCell">
    <xdr:from>
      <xdr:col>4</xdr:col>
      <xdr:colOff>0</xdr:colOff>
      <xdr:row>37</xdr:row>
      <xdr:rowOff>0</xdr:rowOff>
    </xdr:from>
    <xdr:to>
      <xdr:col>7</xdr:col>
      <xdr:colOff>0</xdr:colOff>
      <xdr:row>37</xdr:row>
      <xdr:rowOff>0</xdr:rowOff>
    </xdr:to>
    <xdr:graphicFrame>
      <xdr:nvGraphicFramePr>
        <xdr:cNvPr id="7" name="Chart 16"/>
        <xdr:cNvGraphicFramePr>
          <a:graphicFrameLocks xmlns:a="http://schemas.openxmlformats.org/drawingml/2006/main"/>
        </xdr:cNvGraphicFramePr>
      </xdr:nvGraphicFramePr>
      <xdr:xfrm rot="0">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file:///O:\&#1053;&#1086;&#1074;&#1072;&#1103;%20&#1087;&#1072;&#1087;&#1082;&#1072;1\&#1052;&#1048;&#1060;&#1048;\&#1083;&#1077;&#1082;&#1094;&#1080;&#1080;\&#1050;&#1069;&#1040;&#1061;&#1044;%20-%20&#1084;&#1086;&#1081;%20&#1074;&#1072;&#1088;&#1080;&#1072;&#1085;&#1090;\&#1050;&#1040;&#1061;&#1044;-2020\&#1088;&#1072;&#1073;&#1086;&#1095;&#1072;&#1103;%20&#1090;&#1077;&#1090;&#1088;&#1072;&#1076;&#1100;%20-%20&#1076;&#1086;&#1088;&#1086;&#1075;&#1086;&#1073;&#1091;&#1078;%20-%20&#1089;%20&#1088;&#1077;&#1096;&#1077;&#1085;&#1080;&#1077;&#1084;%20-%20&#1080;&#1089;&#1090;&#1086;&#1095;&#1085;&#1080;&#1082;.xls" TargetMode="External"/></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file:///O:\&#1053;&#1086;&#1074;&#1072;&#1103;%20&#1087;&#1072;&#1087;&#1082;&#1072;1\&#1052;&#1048;&#1060;&#1048;\&#1083;&#1077;&#1082;&#1094;&#1080;&#1080;\&#1069;&#1082;&#1086;&#1085;&#1086;&#1084;&#1080;&#1095;&#1077;&#1089;&#1082;&#1080;&#1081;%20&#1072;&#1085;&#1072;&#1083;&#1080;&#1079;%20-%20&#1084;&#1072;&#1075;&#1080;&#1089;&#1090;&#1088;&#1099;%20&#1048;&#1052;&#1054;\&#1088;&#1072;&#1073;&#1086;&#1095;&#1072;&#1103;%20&#1090;&#1077;&#1090;&#1088;&#1072;&#1076;&#1100;%20-%20&#1076;&#1086;&#1088;&#1086;&#1075;&#1086;&#1073;&#1091;&#1078;%20-%20&#1089;%20&#1088;&#1077;&#1096;&#1077;&#1085;&#1080;&#1077;&#1084;.xls" TargetMode="External"/></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file:///\\server3\other\&#1052;&#1086;&#1080;%20&#1076;&#1086;&#1082;&#1091;&#1084;&#1077;&#1085;&#1090;&#1099;\&#1072;&#1085;&#1072;&#1083;&#1080;&#1079;\am_stu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row r="35">
          <cell r="C35">
            <v>26135480</v>
          </cell>
          <cell r="D35">
            <v>25906082</v>
          </cell>
        </row>
      </sheetData>
      <sheetData sheetId="2">
        <row r="7">
          <cell r="A7" t="str">
            <v xml:space="preserve">   Доходы и расходы по обычным видам деятельности</v>
          </cell>
        </row>
        <row r="8">
          <cell r="A8" t="str">
            <v xml:space="preserve">Выручка </v>
          </cell>
        </row>
        <row r="9">
          <cell r="A9" t="str">
            <v xml:space="preserve">Себестоимость продаж</v>
          </cell>
        </row>
        <row r="10">
          <cell r="A10" t="str">
            <v xml:space="preserve">Валовая прибыль</v>
          </cell>
        </row>
        <row r="11">
          <cell r="A11" t="str">
            <v xml:space="preserve">Коммерческие расходы</v>
          </cell>
        </row>
        <row r="12">
          <cell r="A12" t="str">
            <v xml:space="preserve">Управленческие расходы</v>
          </cell>
        </row>
        <row r="13">
          <cell r="A13" t="str">
            <v xml:space="preserve">Прибыль (убыток) от продаж</v>
          </cell>
        </row>
        <row r="14">
          <cell r="A14" t="str">
            <v xml:space="preserve">    Прочие доходы и расходы</v>
          </cell>
        </row>
        <row r="15">
          <cell r="A15" t="str">
            <v xml:space="preserve">Доходы от участия в других организациях</v>
          </cell>
        </row>
        <row r="16">
          <cell r="A16" t="str">
            <v xml:space="preserve">Проценты к получению</v>
          </cell>
        </row>
        <row r="17">
          <cell r="A17" t="str">
            <v xml:space="preserve">Проценты к уплате</v>
          </cell>
        </row>
        <row r="18">
          <cell r="A18" t="str">
            <v xml:space="preserve">Прочие доходы</v>
          </cell>
        </row>
        <row r="19">
          <cell r="A19" t="str">
            <v xml:space="preserve">Прочие  расходы</v>
          </cell>
        </row>
        <row r="20">
          <cell r="A20" t="str">
            <v xml:space="preserve">     Прибыль (убыток) до налогообложения</v>
          </cell>
        </row>
        <row r="21">
          <cell r="A21" t="str">
            <v xml:space="preserve">Текущий налог на прибыль</v>
          </cell>
        </row>
        <row r="22">
          <cell r="A22" t="str">
            <v xml:space="preserve">   в т.ч. постоянные налоговые обязательства (активы)</v>
          </cell>
        </row>
        <row r="23">
          <cell r="A23" t="str">
            <v xml:space="preserve">Изменение отложенных налоговых обязательств</v>
          </cell>
        </row>
        <row r="24">
          <cell r="A24" t="str">
            <v xml:space="preserve">Изменение отложенных налоговых активов</v>
          </cell>
        </row>
        <row r="25">
          <cell r="A25" t="str">
            <v>Прочее</v>
          </cell>
        </row>
        <row r="26">
          <cell r="A26" t="str">
            <v xml:space="preserve">    Чистая прибыль (убыток)</v>
          </cell>
        </row>
      </sheetData>
      <sheetData sheetId="3"/>
      <sheetData sheetId="4"/>
      <sheetData sheetId="5">
        <row r="125">
          <cell r="F125">
            <v>-11178458</v>
          </cell>
        </row>
      </sheetData>
      <sheetData sheetId="6"/>
      <sheetData sheetId="7"/>
      <sheetData sheetId="8">
        <row r="22">
          <cell r="A22" t="str">
            <v xml:space="preserve">Себестоимость продаж</v>
          </cell>
        </row>
        <row r="23">
          <cell r="A23" t="str">
            <v xml:space="preserve">Валовая прибыль</v>
          </cell>
        </row>
        <row r="26">
          <cell r="A26" t="str">
            <v xml:space="preserve">Прибыль (убыток) от продаж</v>
          </cell>
        </row>
        <row r="34">
          <cell r="A34" t="str">
            <v xml:space="preserve">Текущий налог на прибыль</v>
          </cell>
        </row>
        <row r="36">
          <cell r="A36" t="str">
            <v xml:space="preserve">Изменение отложенных налоговых обязательств</v>
          </cell>
        </row>
      </sheetData>
      <sheetData sheetId="9"/>
      <sheetData sheetId="10"/>
      <sheetData sheetId="11"/>
      <sheetData sheetId="12">
        <row r="5">
          <cell r="B5" t="str">
            <v xml:space="preserve">предыдущий год</v>
          </cell>
        </row>
      </sheetData>
      <sheetData sheetId="13">
        <row r="30">
          <cell r="D30">
            <v>25906082</v>
          </cell>
          <cell r="F30">
            <v>26135480</v>
          </cell>
        </row>
      </sheetData>
      <sheetData sheetId="14">
        <row r="4">
          <cell r="B4" t="str">
            <v xml:space="preserve">предыдущий год</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8">
          <cell r="B8">
            <v>9860895</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э"/>
      <sheetName val="б"/>
      <sheetName val="п"/>
      <sheetName val="ва"/>
      <sheetName val="об"/>
      <sheetName val="фу"/>
      <sheetName val="здк"/>
      <sheetName val="сф"/>
      <sheetName val="р"/>
      <sheetName val="а"/>
      <sheetName val="н"/>
      <sheetName val="дк"/>
      <sheetName val="сдп"/>
      <sheetName val="кр"/>
      <sheetName val="бс"/>
      <sheetName val="с"/>
      <sheetName val="др"/>
      <sheetName val="г"/>
      <sheetName val="м"/>
      <sheetName val="ц"/>
      <sheetName val="дс"/>
      <sheetName val="з"/>
      <sheetName val="пф"/>
      <sheetName val="фр"/>
      <sheetName val="ср"/>
      <sheetName val="ча"/>
      <sheetName val="нм"/>
      <sheetName val="ос"/>
      <sheetName val="фв"/>
      <sheetName val="т"/>
      <sheetName val="д"/>
      <sheetName val="дп"/>
      <sheetName val="иа"/>
      <sheetName val="па"/>
      <sheetName val="ри"/>
      <sheetName val="о"/>
      <sheetName val="ко"/>
      <sheetName val="бн"/>
      <sheetName val="мо"/>
      <sheetName val="пс"/>
      <sheetName val="сп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лавное меню"/>
      <sheetName val="Карточка"/>
      <sheetName val="Nulic"/>
      <sheetName val="Баланс"/>
      <sheetName val="ОПУ"/>
      <sheetName val="Доп"/>
      <sheetName val="ф1 инвалюта"/>
      <sheetName val="ф2 инвалюта"/>
      <sheetName val="групп"/>
      <sheetName val="Ковалев"/>
      <sheetName val="ФУ1"/>
      <sheetName val="ЧА"/>
      <sheetName val="ликвФ1"/>
      <sheetName val="банкрот"/>
      <sheetName val="Стр-ра ОА"/>
      <sheetName val="Стр-ра КП"/>
      <sheetName val="Стр-ра актива"/>
      <sheetName val="Стр-ра пассива"/>
      <sheetName val="Стр-ра ВА"/>
      <sheetName val="Стр-ра СК"/>
      <sheetName val="Стр-ра дох"/>
      <sheetName val="Стр-ра расх"/>
      <sheetName val="Курсы"/>
      <sheetName val="Регрессии"/>
      <sheetName val="Валюта"/>
      <sheetName val="Сравни"/>
    </sheetNames>
    <sheetDataSet>
      <sheetData sheetId="0"/>
      <sheetData sheetId="1"/>
      <sheetData sheetId="2"/>
      <sheetData sheetId="3"/>
      <sheetData sheetId="4"/>
      <sheetData sheetId="5"/>
      <sheetData sheetId="6">
        <row r="8">
          <cell r="C8">
            <v>1346</v>
          </cell>
          <cell r="D8">
            <v>145</v>
          </cell>
        </row>
        <row r="24">
          <cell r="G24">
            <v>0</v>
          </cell>
          <cell r="H24">
            <v>0</v>
          </cell>
        </row>
        <row r="35">
          <cell r="C35">
            <v>263</v>
          </cell>
          <cell r="D35">
            <v>812</v>
          </cell>
        </row>
        <row r="39">
          <cell r="G39">
            <v>0</v>
          </cell>
          <cell r="H39">
            <v>0</v>
          </cell>
        </row>
        <row r="40">
          <cell r="G40">
            <v>0</v>
          </cell>
          <cell r="H40">
            <v>0</v>
          </cell>
        </row>
        <row r="41">
          <cell r="G41">
            <v>2175</v>
          </cell>
          <cell r="H41">
            <v>6648</v>
          </cell>
        </row>
        <row r="42">
          <cell r="G42">
            <v>16962</v>
          </cell>
          <cell r="H42">
            <v>34621</v>
          </cell>
        </row>
        <row r="59">
          <cell r="C59">
            <v>16394</v>
          </cell>
          <cell r="D59">
            <v>33556</v>
          </cell>
        </row>
        <row r="60">
          <cell r="C60">
            <v>52500</v>
          </cell>
          <cell r="D60">
            <v>70472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a:lstStyle/>
    </a:lnDef>
  </a:objectDefaults>
</a:theme>
</file>

<file path=xl/worksheets/_rels/sheet10.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2">
    <tabColor indexed="45"/>
    <outlinePr applyStyles="0" summaryBelow="1" summaryRight="1" showOutlineSymbols="1"/>
    <pageSetUpPr autoPageBreaks="1" fitToPage="1"/>
  </sheetPr>
  <sheetViews>
    <sheetView topLeftCell="A25" zoomScale="100" workbookViewId="0">
      <pane xSplit="1" topLeftCell="B1" activePane="topRight" state="frozen"/>
      <selection activeCell="C33" activeCellId="0" sqref="C33"/>
    </sheetView>
  </sheetViews>
  <sheetFormatPr defaultColWidth="9.109375" defaultRowHeight="15.6"/>
  <cols>
    <col customWidth="1" min="1" max="1" style="1" width="49"/>
    <col customWidth="1" min="2" max="2" style="2" width="10.88671875"/>
    <col customWidth="1" min="3" max="4" width="17.44140625"/>
    <col customWidth="1" min="5" max="5" style="3" width="17.44140625"/>
    <col customWidth="1" min="6" max="6" style="4" width="17.44140625"/>
    <col customWidth="1" min="7" max="7" style="2" width="17.44140625"/>
    <col customWidth="1" min="8" max="8" style="1" width="17.44140625"/>
    <col customWidth="1" min="9" max="9" style="5" width="17.44140625"/>
    <col customWidth="1" min="10" max="10" style="1" width="17.44140625"/>
    <col bestFit="1" customWidth="1" min="11" max="11" style="1" width="11.44140625"/>
    <col min="12" max="16384" style="1" width="9.109375"/>
  </cols>
  <sheetData>
    <row r="1">
      <c r="A1" s="1" t="s">
        <v>0</v>
      </c>
      <c r="B1" s="1"/>
      <c r="G1" s="1"/>
    </row>
    <row r="2">
      <c r="A2" s="6" t="s">
        <v>1</v>
      </c>
      <c r="B2" s="7"/>
      <c r="C2" s="8"/>
      <c r="D2" s="8"/>
      <c r="E2" s="3"/>
      <c r="F2" s="4"/>
      <c r="G2" s="1"/>
    </row>
    <row r="3" ht="16.199999999999999">
      <c r="A3" s="6" t="s">
        <v>2</v>
      </c>
      <c r="B3" s="9" t="s">
        <v>3</v>
      </c>
      <c r="E3" s="3"/>
      <c r="F3" s="10"/>
      <c r="G3" s="1"/>
    </row>
    <row r="4" ht="16.199999999999999">
      <c r="A4" s="6" t="s">
        <v>4</v>
      </c>
      <c r="B4" s="9" t="s">
        <v>5</v>
      </c>
      <c r="E4" s="3"/>
      <c r="F4" s="4"/>
      <c r="G4" s="1"/>
    </row>
    <row r="5" s="6" customFormat="1" ht="31.199999999999999">
      <c r="A5" s="11" t="s">
        <v>6</v>
      </c>
      <c r="B5" s="12" t="s">
        <v>7</v>
      </c>
      <c r="C5" s="13" t="s">
        <v>8</v>
      </c>
      <c r="D5" s="13" t="s">
        <v>9</v>
      </c>
      <c r="E5" s="13" t="s">
        <v>10</v>
      </c>
      <c r="F5" s="13" t="s">
        <v>11</v>
      </c>
      <c r="G5" s="13" t="s">
        <v>12</v>
      </c>
      <c r="H5" s="13" t="s">
        <v>13</v>
      </c>
      <c r="I5" s="13" t="s">
        <v>14</v>
      </c>
      <c r="J5" s="13" t="s">
        <v>15</v>
      </c>
    </row>
    <row r="6" s="6" customFormat="1">
      <c r="A6" s="14">
        <v>1</v>
      </c>
      <c r="B6" s="15">
        <v>2</v>
      </c>
      <c r="C6" s="16">
        <v>3</v>
      </c>
      <c r="D6" s="16">
        <v>4</v>
      </c>
      <c r="E6" s="16">
        <v>5</v>
      </c>
      <c r="F6" s="16">
        <v>6</v>
      </c>
      <c r="G6" s="16">
        <v>7</v>
      </c>
      <c r="H6" s="16">
        <v>8</v>
      </c>
      <c r="I6" s="16">
        <v>9</v>
      </c>
      <c r="J6" s="16">
        <v>10</v>
      </c>
    </row>
    <row r="7">
      <c r="A7" s="17" t="s">
        <v>16</v>
      </c>
      <c r="B7" s="18"/>
      <c r="C7" s="19"/>
      <c r="D7" s="19"/>
      <c r="E7" s="19"/>
      <c r="F7" s="19"/>
      <c r="G7" s="19"/>
      <c r="H7" s="19"/>
      <c r="I7" s="19"/>
      <c r="J7" s="19"/>
    </row>
    <row r="8">
      <c r="A8" s="17" t="s">
        <v>17</v>
      </c>
      <c r="B8" s="20">
        <v>1110</v>
      </c>
      <c r="C8" s="21">
        <v>0</v>
      </c>
      <c r="D8" s="21">
        <v>0</v>
      </c>
      <c r="E8" s="21">
        <v>0</v>
      </c>
      <c r="F8" s="21">
        <v>0</v>
      </c>
      <c r="G8" s="21">
        <v>0</v>
      </c>
      <c r="H8" s="21">
        <v>0</v>
      </c>
      <c r="I8" s="21">
        <v>74</v>
      </c>
      <c r="J8" s="21">
        <v>241</v>
      </c>
    </row>
    <row r="9">
      <c r="A9" s="17" t="s">
        <v>18</v>
      </c>
      <c r="B9" s="20">
        <v>1120</v>
      </c>
      <c r="C9" s="21">
        <v>0</v>
      </c>
      <c r="D9" s="21">
        <v>0</v>
      </c>
      <c r="E9" s="21">
        <v>0</v>
      </c>
      <c r="F9" s="21">
        <v>0</v>
      </c>
      <c r="G9" s="21">
        <v>0</v>
      </c>
      <c r="H9" s="21">
        <v>0</v>
      </c>
      <c r="I9" s="21">
        <v>0</v>
      </c>
      <c r="J9" s="21">
        <v>0</v>
      </c>
    </row>
    <row r="10" ht="18" customHeight="1">
      <c r="A10" s="17" t="s">
        <v>19</v>
      </c>
      <c r="B10" s="20">
        <v>1130</v>
      </c>
      <c r="C10" s="21">
        <v>8002783</v>
      </c>
      <c r="D10" s="21">
        <v>3835076</v>
      </c>
      <c r="E10" s="21">
        <v>3893835</v>
      </c>
      <c r="F10" s="21">
        <v>3942223</v>
      </c>
      <c r="G10" s="21">
        <v>3832135</v>
      </c>
      <c r="H10" s="21">
        <v>3944835</v>
      </c>
      <c r="I10" s="21">
        <v>3571054</v>
      </c>
      <c r="J10" s="21">
        <v>3621106</v>
      </c>
    </row>
    <row r="11" ht="16.5" customHeight="1">
      <c r="A11" s="17" t="s">
        <v>20</v>
      </c>
      <c r="B11" s="20">
        <v>1140</v>
      </c>
      <c r="C11" s="21">
        <v>0</v>
      </c>
      <c r="D11" s="21">
        <v>0</v>
      </c>
      <c r="E11" s="21">
        <v>0</v>
      </c>
      <c r="F11" s="21">
        <v>0</v>
      </c>
      <c r="G11" s="21">
        <v>0</v>
      </c>
      <c r="H11" s="21">
        <v>0</v>
      </c>
      <c r="I11" s="21">
        <v>0</v>
      </c>
      <c r="J11" s="21">
        <v>0</v>
      </c>
    </row>
    <row r="12">
      <c r="A12" s="17" t="s">
        <v>21</v>
      </c>
      <c r="B12" s="20">
        <v>1150</v>
      </c>
      <c r="C12" s="21">
        <v>10139182</v>
      </c>
      <c r="D12" s="21">
        <v>8392766</v>
      </c>
      <c r="E12" s="21">
        <v>14629278</v>
      </c>
      <c r="F12" s="21">
        <v>4566241</v>
      </c>
      <c r="G12" s="21">
        <v>6479088</v>
      </c>
      <c r="H12" s="21">
        <v>7103849</v>
      </c>
      <c r="I12" s="21">
        <v>12356799</v>
      </c>
      <c r="J12" s="21">
        <v>15086882</v>
      </c>
    </row>
    <row r="13">
      <c r="A13" s="17" t="s">
        <v>22</v>
      </c>
      <c r="B13" s="20">
        <v>1160</v>
      </c>
      <c r="C13" s="21">
        <v>165840</v>
      </c>
      <c r="D13" s="21">
        <v>159685</v>
      </c>
      <c r="E13" s="21">
        <v>159055</v>
      </c>
      <c r="F13" s="21">
        <v>162155</v>
      </c>
      <c r="G13" s="21">
        <v>152200</v>
      </c>
      <c r="H13" s="21">
        <v>141399</v>
      </c>
      <c r="I13" s="21">
        <v>66139</v>
      </c>
      <c r="J13" s="21">
        <v>55032</v>
      </c>
    </row>
    <row r="14">
      <c r="A14" s="17" t="s">
        <v>23</v>
      </c>
      <c r="B14" s="20">
        <v>1170</v>
      </c>
      <c r="C14" s="21">
        <v>1345294</v>
      </c>
      <c r="D14" s="21">
        <v>2083522</v>
      </c>
      <c r="E14" s="21">
        <v>532148</v>
      </c>
      <c r="F14" s="21">
        <v>401995</v>
      </c>
      <c r="G14" s="21">
        <v>69514</v>
      </c>
      <c r="H14" s="21">
        <v>16713</v>
      </c>
      <c r="I14" s="21">
        <v>126630</v>
      </c>
      <c r="J14" s="21">
        <v>36822</v>
      </c>
    </row>
    <row r="15" s="6" customFormat="1">
      <c r="A15" s="22" t="s">
        <v>24</v>
      </c>
      <c r="B15" s="23">
        <v>1100</v>
      </c>
      <c r="C15" s="24">
        <f t="shared" ref="C15:J15" si="0">SUM(C8:C14)</f>
        <v>19653099</v>
      </c>
      <c r="D15" s="24">
        <f t="shared" si="0"/>
        <v>14471049</v>
      </c>
      <c r="E15" s="24">
        <f t="shared" si="0"/>
        <v>19214316</v>
      </c>
      <c r="F15" s="24">
        <f t="shared" si="0"/>
        <v>9072614</v>
      </c>
      <c r="G15" s="24">
        <f t="shared" si="0"/>
        <v>10532937</v>
      </c>
      <c r="H15" s="24">
        <f t="shared" si="0"/>
        <v>11206796</v>
      </c>
      <c r="I15" s="24">
        <f t="shared" si="0"/>
        <v>16120696</v>
      </c>
      <c r="J15" s="24">
        <f t="shared" si="0"/>
        <v>18800083</v>
      </c>
    </row>
    <row r="16">
      <c r="A16" s="17" t="s">
        <v>25</v>
      </c>
      <c r="B16" s="18"/>
      <c r="C16" s="19"/>
      <c r="D16" s="19"/>
      <c r="E16" s="19"/>
      <c r="F16" s="19"/>
      <c r="G16" s="19"/>
      <c r="H16" s="19"/>
      <c r="I16" s="19"/>
      <c r="J16" s="19"/>
    </row>
    <row r="17">
      <c r="A17" s="17" t="s">
        <v>26</v>
      </c>
      <c r="B17" s="20">
        <v>1210</v>
      </c>
      <c r="C17" s="21">
        <v>3359236</v>
      </c>
      <c r="D17" s="21">
        <v>2454097</v>
      </c>
      <c r="E17" s="25">
        <v>2594147</v>
      </c>
      <c r="F17" s="21">
        <v>2183513</v>
      </c>
      <c r="G17" s="21">
        <v>1971564</v>
      </c>
      <c r="H17" s="25">
        <v>1667298</v>
      </c>
      <c r="I17" s="21">
        <v>1505696</v>
      </c>
      <c r="J17" s="25">
        <v>1811263</v>
      </c>
    </row>
    <row r="18" ht="31.199999999999999">
      <c r="A18" s="17" t="s">
        <v>27</v>
      </c>
      <c r="B18" s="20">
        <v>1220</v>
      </c>
      <c r="C18" s="21">
        <v>33290</v>
      </c>
      <c r="D18" s="21">
        <v>16327</v>
      </c>
      <c r="E18" s="21">
        <v>549766</v>
      </c>
      <c r="F18" s="21">
        <v>186218</v>
      </c>
      <c r="G18" s="21">
        <v>432921</v>
      </c>
      <c r="H18" s="21">
        <v>212888</v>
      </c>
      <c r="I18" s="21">
        <v>196713</v>
      </c>
      <c r="J18" s="21">
        <v>43321</v>
      </c>
    </row>
    <row r="19">
      <c r="A19" s="17" t="s">
        <v>28</v>
      </c>
      <c r="B19" s="20">
        <v>1230</v>
      </c>
      <c r="C19" s="21">
        <f t="shared" ref="C19:J19" si="1">SUM(C20:C21)</f>
        <v>2703825</v>
      </c>
      <c r="D19" s="21">
        <f t="shared" si="1"/>
        <v>3097566</v>
      </c>
      <c r="E19" s="21">
        <f t="shared" si="1"/>
        <v>3241082</v>
      </c>
      <c r="F19" s="21">
        <f t="shared" si="1"/>
        <v>3705802</v>
      </c>
      <c r="G19" s="21">
        <f t="shared" si="1"/>
        <v>5380410</v>
      </c>
      <c r="H19" s="21">
        <f t="shared" si="1"/>
        <v>5548340</v>
      </c>
      <c r="I19" s="21">
        <f t="shared" si="1"/>
        <v>4398970</v>
      </c>
      <c r="J19" s="21">
        <f t="shared" si="1"/>
        <v>4598730</v>
      </c>
    </row>
    <row r="20">
      <c r="A20" s="26" t="s">
        <v>29</v>
      </c>
      <c r="B20" s="20">
        <v>1231</v>
      </c>
      <c r="C20" s="21">
        <v>0</v>
      </c>
      <c r="D20" s="21">
        <v>0</v>
      </c>
      <c r="E20" s="21">
        <v>101369</v>
      </c>
      <c r="F20" s="21">
        <v>0</v>
      </c>
      <c r="G20" s="21">
        <v>206724</v>
      </c>
      <c r="H20" s="21">
        <v>295395</v>
      </c>
      <c r="I20" s="21">
        <v>1780926</v>
      </c>
      <c r="J20" s="21">
        <v>2720474</v>
      </c>
    </row>
    <row r="21">
      <c r="A21" s="26" t="s">
        <v>30</v>
      </c>
      <c r="B21" s="20">
        <v>1232</v>
      </c>
      <c r="C21" s="21">
        <f>3124548-420723</f>
        <v>2703825</v>
      </c>
      <c r="D21" s="21">
        <f>3524467-426901</f>
        <v>3097566</v>
      </c>
      <c r="E21" s="21">
        <f>3579097-439384</f>
        <v>3139713</v>
      </c>
      <c r="F21" s="21">
        <f>4144082-438280</f>
        <v>3705802</v>
      </c>
      <c r="G21" s="21">
        <f>5602624-428938</f>
        <v>5173686</v>
      </c>
      <c r="H21" s="21">
        <v>5252945</v>
      </c>
      <c r="I21" s="21">
        <v>2618044</v>
      </c>
      <c r="J21" s="21">
        <v>1878256</v>
      </c>
    </row>
    <row r="22" ht="31.199999999999999">
      <c r="A22" s="17" t="s">
        <v>31</v>
      </c>
      <c r="B22" s="20">
        <v>1240</v>
      </c>
      <c r="C22" s="21">
        <v>18308260</v>
      </c>
      <c r="D22" s="21">
        <v>27313352</v>
      </c>
      <c r="E22" s="21">
        <v>22234137</v>
      </c>
      <c r="F22" s="21">
        <v>38591144</v>
      </c>
      <c r="G22" s="21">
        <v>24929179</v>
      </c>
      <c r="H22" s="21">
        <v>23956588</v>
      </c>
      <c r="I22" s="21">
        <v>10536852</v>
      </c>
      <c r="J22" s="21">
        <v>3602536</v>
      </c>
    </row>
    <row r="23">
      <c r="A23" s="17" t="s">
        <v>32</v>
      </c>
      <c r="B23" s="20">
        <v>1250</v>
      </c>
      <c r="C23" s="21">
        <v>3397538</v>
      </c>
      <c r="D23" s="21">
        <v>1007422</v>
      </c>
      <c r="E23" s="21">
        <v>3121333</v>
      </c>
      <c r="F23" s="21">
        <v>4548134</v>
      </c>
      <c r="G23" s="21">
        <v>6655180</v>
      </c>
      <c r="H23" s="21">
        <v>3728021</v>
      </c>
      <c r="I23" s="21">
        <v>509947</v>
      </c>
      <c r="J23" s="21">
        <v>831112</v>
      </c>
    </row>
    <row r="24">
      <c r="A24" s="17" t="s">
        <v>33</v>
      </c>
      <c r="B24" s="20">
        <v>1260</v>
      </c>
      <c r="C24" s="21">
        <v>726358</v>
      </c>
      <c r="D24" s="21">
        <v>216717</v>
      </c>
      <c r="E24" s="21">
        <v>152360</v>
      </c>
      <c r="F24" s="21">
        <v>186155</v>
      </c>
      <c r="G24" s="21">
        <v>345727</v>
      </c>
      <c r="H24" s="21">
        <v>124161</v>
      </c>
      <c r="I24" s="21">
        <v>96823</v>
      </c>
      <c r="J24" s="21">
        <v>85009</v>
      </c>
    </row>
    <row r="25" s="6" customFormat="1">
      <c r="A25" s="22" t="s">
        <v>34</v>
      </c>
      <c r="B25" s="23">
        <v>1200</v>
      </c>
      <c r="C25" s="24">
        <f t="shared" ref="C25:J25" si="2">SUM(C17:C19,C22,C23,C24)</f>
        <v>28528507</v>
      </c>
      <c r="D25" s="24">
        <f t="shared" si="2"/>
        <v>34105481</v>
      </c>
      <c r="E25" s="24">
        <f t="shared" si="2"/>
        <v>31892825</v>
      </c>
      <c r="F25" s="24">
        <f t="shared" si="2"/>
        <v>49400966</v>
      </c>
      <c r="G25" s="24">
        <f t="shared" si="2"/>
        <v>39714981</v>
      </c>
      <c r="H25" s="24">
        <f t="shared" si="2"/>
        <v>35237296</v>
      </c>
      <c r="I25" s="24">
        <f t="shared" si="2"/>
        <v>17245001</v>
      </c>
      <c r="J25" s="24">
        <f t="shared" si="2"/>
        <v>10971971</v>
      </c>
    </row>
    <row r="26" s="6" customFormat="1">
      <c r="A26" s="22" t="s">
        <v>35</v>
      </c>
      <c r="B26" s="23">
        <v>1600</v>
      </c>
      <c r="C26" s="24">
        <f t="shared" ref="C26:J26" si="3">C15+C25</f>
        <v>48181606</v>
      </c>
      <c r="D26" s="24">
        <f t="shared" si="3"/>
        <v>48576530</v>
      </c>
      <c r="E26" s="24">
        <f t="shared" si="3"/>
        <v>51107141</v>
      </c>
      <c r="F26" s="24">
        <f t="shared" si="3"/>
        <v>58473580</v>
      </c>
      <c r="G26" s="24">
        <f t="shared" si="3"/>
        <v>50247918</v>
      </c>
      <c r="H26" s="24">
        <f t="shared" si="3"/>
        <v>46444092</v>
      </c>
      <c r="I26" s="24">
        <f t="shared" si="3"/>
        <v>33365697</v>
      </c>
      <c r="J26" s="24">
        <f t="shared" si="3"/>
        <v>29772054</v>
      </c>
    </row>
    <row r="27">
      <c r="A27" s="27"/>
      <c r="B27" s="27"/>
      <c r="C27" s="28"/>
      <c r="D27" s="28"/>
      <c r="E27" s="28"/>
      <c r="F27" s="28"/>
      <c r="G27" s="28"/>
      <c r="H27" s="28"/>
      <c r="I27" s="28"/>
      <c r="J27" s="28"/>
    </row>
    <row r="28" s="6" customFormat="1" ht="31.199999999999999">
      <c r="A28" s="11" t="s">
        <v>36</v>
      </c>
      <c r="B28" s="12" t="s">
        <v>7</v>
      </c>
      <c r="C28" s="29" t="str">
        <f t="shared" ref="C28:J28" si="4">C5</f>
        <v xml:space="preserve">на 31 декабря 2019 года</v>
      </c>
      <c r="D28" s="29" t="str">
        <f t="shared" si="4"/>
        <v xml:space="preserve">на 31 декабря 2018 года</v>
      </c>
      <c r="E28" s="29" t="str">
        <f t="shared" si="4"/>
        <v xml:space="preserve">на 31 декабря 2017 года</v>
      </c>
      <c r="F28" s="29" t="str">
        <f t="shared" si="4"/>
        <v xml:space="preserve">на 31 декабря 2016 года</v>
      </c>
      <c r="G28" s="29" t="str">
        <f t="shared" si="4"/>
        <v xml:space="preserve">на 31 декабря 2015 года</v>
      </c>
      <c r="H28" s="29" t="str">
        <f t="shared" si="4"/>
        <v xml:space="preserve">на 31 декабря 2014 года</v>
      </c>
      <c r="I28" s="29" t="str">
        <f t="shared" si="4"/>
        <v xml:space="preserve">на 31 декабря 2013 года</v>
      </c>
      <c r="J28" s="29" t="str">
        <f t="shared" si="4"/>
        <v xml:space="preserve">на 31 декабря 2012 года</v>
      </c>
    </row>
    <row r="29" s="6" customFormat="1">
      <c r="A29" s="14">
        <v>1</v>
      </c>
      <c r="B29" s="15">
        <v>2</v>
      </c>
      <c r="C29" s="30">
        <v>3</v>
      </c>
      <c r="D29" s="30">
        <v>4</v>
      </c>
      <c r="E29" s="30">
        <v>5</v>
      </c>
      <c r="F29" s="30">
        <v>6</v>
      </c>
      <c r="G29" s="30">
        <v>7</v>
      </c>
      <c r="H29" s="30">
        <v>8</v>
      </c>
      <c r="I29" s="30">
        <v>9</v>
      </c>
      <c r="J29" s="30">
        <v>10</v>
      </c>
    </row>
    <row r="30">
      <c r="A30" s="17" t="s">
        <v>37</v>
      </c>
      <c r="B30" s="18"/>
      <c r="C30" s="19"/>
      <c r="D30" s="19"/>
      <c r="E30" s="19"/>
      <c r="F30" s="19"/>
      <c r="G30" s="19"/>
      <c r="H30" s="19"/>
      <c r="I30" s="19"/>
      <c r="J30" s="19"/>
    </row>
    <row r="31" ht="15" customHeight="1">
      <c r="A31" s="17" t="s">
        <v>38</v>
      </c>
      <c r="B31" s="20">
        <v>1310</v>
      </c>
      <c r="C31" s="21">
        <v>218860</v>
      </c>
      <c r="D31" s="21">
        <v>218860</v>
      </c>
      <c r="E31" s="21">
        <v>218860</v>
      </c>
      <c r="F31" s="21">
        <v>218860</v>
      </c>
      <c r="G31" s="21">
        <v>218860</v>
      </c>
      <c r="H31" s="21">
        <v>218860</v>
      </c>
      <c r="I31" s="21">
        <v>218860</v>
      </c>
      <c r="J31" s="21">
        <v>218860</v>
      </c>
    </row>
    <row r="32" ht="18.75" customHeight="1">
      <c r="A32" s="17" t="s">
        <v>39</v>
      </c>
      <c r="B32" s="20">
        <v>1320</v>
      </c>
      <c r="C32" s="21">
        <v>0</v>
      </c>
      <c r="D32" s="21">
        <v>0</v>
      </c>
      <c r="E32" s="21">
        <v>-96647</v>
      </c>
      <c r="F32" s="21">
        <v>0</v>
      </c>
      <c r="G32" s="21">
        <v>-20847</v>
      </c>
      <c r="H32" s="21">
        <v>0</v>
      </c>
      <c r="I32" s="21">
        <v>0</v>
      </c>
      <c r="J32" s="21">
        <v>0</v>
      </c>
    </row>
    <row r="33">
      <c r="A33" s="17" t="s">
        <v>40</v>
      </c>
      <c r="B33" s="20">
        <v>1340</v>
      </c>
      <c r="C33" s="31">
        <v>417269</v>
      </c>
      <c r="D33" s="31">
        <v>418860</v>
      </c>
      <c r="E33" s="21">
        <v>420686</v>
      </c>
      <c r="F33" s="31">
        <v>484791</v>
      </c>
      <c r="G33" s="31">
        <v>518210</v>
      </c>
      <c r="H33" s="21">
        <v>531553</v>
      </c>
      <c r="I33" s="31">
        <v>543121</v>
      </c>
      <c r="J33" s="21">
        <v>563922</v>
      </c>
    </row>
    <row r="34">
      <c r="A34" s="17" t="s">
        <v>41</v>
      </c>
      <c r="B34" s="20">
        <v>1350</v>
      </c>
      <c r="C34" s="21">
        <v>84000</v>
      </c>
      <c r="D34" s="21">
        <v>84000</v>
      </c>
      <c r="E34" s="21">
        <v>84000</v>
      </c>
      <c r="F34" s="21">
        <v>84000</v>
      </c>
      <c r="G34" s="21">
        <v>84000</v>
      </c>
      <c r="H34" s="21">
        <v>84000</v>
      </c>
      <c r="I34" s="21">
        <v>84000</v>
      </c>
      <c r="J34" s="21">
        <v>84000</v>
      </c>
    </row>
    <row r="35">
      <c r="A35" s="17" t="s">
        <v>42</v>
      </c>
      <c r="B35" s="20">
        <v>1360</v>
      </c>
      <c r="C35" s="21">
        <v>32829</v>
      </c>
      <c r="D35" s="21">
        <v>32829</v>
      </c>
      <c r="E35" s="21">
        <v>32829</v>
      </c>
      <c r="F35" s="21">
        <v>32829</v>
      </c>
      <c r="G35" s="21">
        <v>32829</v>
      </c>
      <c r="H35" s="21">
        <v>32829</v>
      </c>
      <c r="I35" s="21">
        <v>32829</v>
      </c>
      <c r="J35" s="21">
        <v>32829</v>
      </c>
    </row>
    <row r="36" ht="31.199999999999999">
      <c r="A36" s="17" t="s">
        <v>43</v>
      </c>
      <c r="B36" s="20">
        <v>1370</v>
      </c>
      <c r="C36" s="21">
        <v>39665734</v>
      </c>
      <c r="D36" s="21">
        <v>44989485</v>
      </c>
      <c r="E36" s="21">
        <v>46368906</v>
      </c>
      <c r="F36" s="21">
        <v>40435274</v>
      </c>
      <c r="G36" s="21">
        <v>34077800</v>
      </c>
      <c r="H36" s="21">
        <v>25268238</v>
      </c>
      <c r="I36" s="21">
        <v>25027272</v>
      </c>
      <c r="J36" s="21">
        <v>21162720</v>
      </c>
    </row>
    <row r="37" s="6" customFormat="1" ht="19.949999999999999" customHeight="1">
      <c r="A37" s="22" t="s">
        <v>44</v>
      </c>
      <c r="B37" s="23">
        <v>1300</v>
      </c>
      <c r="C37" s="24">
        <f t="shared" ref="C37:J37" si="5">SUM(C31:C36)</f>
        <v>40418692</v>
      </c>
      <c r="D37" s="24">
        <f t="shared" si="5"/>
        <v>45744034</v>
      </c>
      <c r="E37" s="24">
        <f t="shared" si="5"/>
        <v>47028634</v>
      </c>
      <c r="F37" s="24">
        <f t="shared" si="5"/>
        <v>41255754</v>
      </c>
      <c r="G37" s="24">
        <f t="shared" si="5"/>
        <v>34910852</v>
      </c>
      <c r="H37" s="24">
        <f t="shared" si="5"/>
        <v>26135480</v>
      </c>
      <c r="I37" s="24">
        <f t="shared" si="5"/>
        <v>25906082</v>
      </c>
      <c r="J37" s="24">
        <f t="shared" si="5"/>
        <v>22062331</v>
      </c>
    </row>
    <row r="38" ht="17.399999999999999" customHeight="1">
      <c r="A38" s="17" t="s">
        <v>45</v>
      </c>
      <c r="B38" s="18"/>
      <c r="C38" s="19"/>
      <c r="D38" s="19"/>
      <c r="E38" s="19"/>
      <c r="F38" s="19"/>
      <c r="G38" s="19"/>
      <c r="H38" s="19"/>
      <c r="I38" s="19"/>
      <c r="J38" s="19"/>
    </row>
    <row r="39">
      <c r="A39" s="17" t="s">
        <v>46</v>
      </c>
      <c r="B39" s="20">
        <v>1410</v>
      </c>
      <c r="C39" s="21">
        <v>0</v>
      </c>
      <c r="D39" s="21">
        <v>0</v>
      </c>
      <c r="E39" s="21">
        <v>0</v>
      </c>
      <c r="F39" s="21">
        <v>3000000</v>
      </c>
      <c r="G39" s="21">
        <v>10932405</v>
      </c>
      <c r="H39" s="21">
        <v>8438760</v>
      </c>
      <c r="I39" s="21">
        <v>4909380</v>
      </c>
      <c r="J39" s="21">
        <v>5454937</v>
      </c>
    </row>
    <row r="40">
      <c r="A40" s="17" t="s">
        <v>47</v>
      </c>
      <c r="B40" s="20">
        <v>1420</v>
      </c>
      <c r="C40" s="21">
        <v>675161</v>
      </c>
      <c r="D40" s="21">
        <v>551941</v>
      </c>
      <c r="E40" s="21">
        <v>419734</v>
      </c>
      <c r="F40" s="21">
        <v>261403</v>
      </c>
      <c r="G40" s="21">
        <v>275358</v>
      </c>
      <c r="H40" s="21">
        <v>161590</v>
      </c>
      <c r="I40" s="21">
        <v>124369</v>
      </c>
      <c r="J40" s="21">
        <v>113141</v>
      </c>
    </row>
    <row r="41">
      <c r="A41" s="17" t="s">
        <v>48</v>
      </c>
      <c r="B41" s="20">
        <v>1430</v>
      </c>
      <c r="C41" s="21">
        <v>0</v>
      </c>
      <c r="D41" s="21">
        <v>0</v>
      </c>
      <c r="E41" s="21">
        <v>0</v>
      </c>
      <c r="F41" s="21">
        <v>0</v>
      </c>
      <c r="G41" s="21">
        <v>0</v>
      </c>
      <c r="H41" s="21">
        <v>0</v>
      </c>
      <c r="I41" s="21">
        <v>0</v>
      </c>
      <c r="J41" s="21">
        <v>0</v>
      </c>
    </row>
    <row r="42">
      <c r="A42" s="17" t="s">
        <v>49</v>
      </c>
      <c r="B42" s="20">
        <v>1450</v>
      </c>
      <c r="C42" s="21">
        <v>0</v>
      </c>
      <c r="D42" s="21">
        <v>0</v>
      </c>
      <c r="E42" s="21">
        <v>0</v>
      </c>
      <c r="F42" s="21">
        <v>0</v>
      </c>
      <c r="G42" s="21">
        <v>0</v>
      </c>
      <c r="H42" s="21">
        <v>29937</v>
      </c>
      <c r="I42" s="21">
        <v>0</v>
      </c>
      <c r="J42" s="21">
        <v>0</v>
      </c>
    </row>
    <row r="43" s="6" customFormat="1">
      <c r="A43" s="22" t="s">
        <v>50</v>
      </c>
      <c r="B43" s="23">
        <v>1400</v>
      </c>
      <c r="C43" s="24">
        <f t="shared" ref="C43:J43" si="6">SUM(C39:C42)</f>
        <v>675161</v>
      </c>
      <c r="D43" s="24">
        <f t="shared" si="6"/>
        <v>551941</v>
      </c>
      <c r="E43" s="24">
        <f t="shared" si="6"/>
        <v>419734</v>
      </c>
      <c r="F43" s="24">
        <f t="shared" si="6"/>
        <v>3261403</v>
      </c>
      <c r="G43" s="24">
        <f t="shared" si="6"/>
        <v>11207763</v>
      </c>
      <c r="H43" s="24">
        <f t="shared" si="6"/>
        <v>8630287</v>
      </c>
      <c r="I43" s="24">
        <f t="shared" si="6"/>
        <v>5033749</v>
      </c>
      <c r="J43" s="24">
        <f t="shared" si="6"/>
        <v>5568078</v>
      </c>
    </row>
    <row r="44">
      <c r="A44" s="17" t="s">
        <v>51</v>
      </c>
      <c r="B44" s="18"/>
      <c r="C44" s="19"/>
      <c r="D44" s="19"/>
      <c r="E44" s="19"/>
      <c r="F44" s="19"/>
      <c r="G44" s="19"/>
      <c r="H44" s="19"/>
      <c r="I44" s="19"/>
      <c r="J44" s="19"/>
    </row>
    <row r="45">
      <c r="A45" s="17" t="s">
        <v>46</v>
      </c>
      <c r="B45" s="20">
        <v>1510</v>
      </c>
      <c r="C45" s="21">
        <v>0</v>
      </c>
      <c r="D45" s="21">
        <v>0</v>
      </c>
      <c r="E45" s="21">
        <v>866541</v>
      </c>
      <c r="F45" s="21">
        <v>10726608</v>
      </c>
      <c r="G45" s="21">
        <v>15345</v>
      </c>
      <c r="H45" s="21">
        <v>9580010</v>
      </c>
      <c r="I45" s="21">
        <v>657754</v>
      </c>
      <c r="J45" s="21">
        <v>597056</v>
      </c>
    </row>
    <row r="46">
      <c r="A46" s="17" t="s">
        <v>52</v>
      </c>
      <c r="B46" s="20">
        <v>1520</v>
      </c>
      <c r="C46" s="21">
        <v>6817353</v>
      </c>
      <c r="D46" s="21">
        <v>2027319</v>
      </c>
      <c r="E46" s="21">
        <v>2565248</v>
      </c>
      <c r="F46" s="21">
        <v>3010880</v>
      </c>
      <c r="G46" s="21">
        <v>3951678</v>
      </c>
      <c r="H46" s="21">
        <v>2001453</v>
      </c>
      <c r="I46" s="21">
        <v>1672552</v>
      </c>
      <c r="J46" s="21">
        <v>1437090</v>
      </c>
    </row>
    <row r="47">
      <c r="A47" s="17" t="s">
        <v>53</v>
      </c>
      <c r="B47" s="20">
        <v>1530</v>
      </c>
      <c r="C47" s="21">
        <v>7661</v>
      </c>
      <c r="D47" s="21">
        <v>926</v>
      </c>
      <c r="E47" s="21">
        <v>1085</v>
      </c>
      <c r="F47" s="21">
        <v>1244</v>
      </c>
      <c r="G47" s="21">
        <v>1403</v>
      </c>
      <c r="H47" s="21">
        <v>1562</v>
      </c>
      <c r="I47" s="21">
        <v>1722</v>
      </c>
      <c r="J47" s="21">
        <v>2168</v>
      </c>
    </row>
    <row r="48">
      <c r="A48" s="17" t="s">
        <v>48</v>
      </c>
      <c r="B48" s="20">
        <v>1540</v>
      </c>
      <c r="C48" s="21">
        <v>249890</v>
      </c>
      <c r="D48" s="21">
        <v>208416</v>
      </c>
      <c r="E48" s="21">
        <v>190774</v>
      </c>
      <c r="F48" s="21">
        <v>211683</v>
      </c>
      <c r="G48" s="21">
        <v>159709</v>
      </c>
      <c r="H48" s="21">
        <v>94742</v>
      </c>
      <c r="I48" s="21">
        <v>85327</v>
      </c>
      <c r="J48" s="21">
        <v>102181</v>
      </c>
    </row>
    <row r="49">
      <c r="A49" s="17" t="s">
        <v>49</v>
      </c>
      <c r="B49" s="20">
        <v>1550</v>
      </c>
      <c r="C49" s="21">
        <v>12849</v>
      </c>
      <c r="D49" s="21">
        <v>43894</v>
      </c>
      <c r="E49" s="21">
        <v>35125</v>
      </c>
      <c r="F49" s="21">
        <v>6008</v>
      </c>
      <c r="G49" s="21">
        <v>1168</v>
      </c>
      <c r="H49" s="21">
        <v>558</v>
      </c>
      <c r="I49" s="21">
        <v>8511</v>
      </c>
      <c r="J49" s="21">
        <v>3150</v>
      </c>
    </row>
    <row r="50" s="6" customFormat="1">
      <c r="A50" s="22" t="s">
        <v>54</v>
      </c>
      <c r="B50" s="23">
        <v>1500</v>
      </c>
      <c r="C50" s="24">
        <f t="shared" ref="C50:J50" si="7">SUM(C45:C49)</f>
        <v>7087753</v>
      </c>
      <c r="D50" s="24">
        <f t="shared" si="7"/>
        <v>2280555</v>
      </c>
      <c r="E50" s="24">
        <f t="shared" si="7"/>
        <v>3658773</v>
      </c>
      <c r="F50" s="24">
        <f t="shared" si="7"/>
        <v>13956423</v>
      </c>
      <c r="G50" s="24">
        <f t="shared" si="7"/>
        <v>4129303</v>
      </c>
      <c r="H50" s="24">
        <f t="shared" si="7"/>
        <v>11678325</v>
      </c>
      <c r="I50" s="24">
        <f t="shared" si="7"/>
        <v>2425866</v>
      </c>
      <c r="J50" s="24">
        <f t="shared" si="7"/>
        <v>2141645</v>
      </c>
    </row>
    <row r="51" s="6" customFormat="1">
      <c r="A51" s="22" t="s">
        <v>55</v>
      </c>
      <c r="B51" s="23">
        <v>1700</v>
      </c>
      <c r="C51" s="24">
        <f t="shared" ref="C51:J51" si="8">C37+C43+C50</f>
        <v>48181606</v>
      </c>
      <c r="D51" s="24">
        <f t="shared" si="8"/>
        <v>48576530</v>
      </c>
      <c r="E51" s="24">
        <f t="shared" si="8"/>
        <v>51107141</v>
      </c>
      <c r="F51" s="24">
        <f t="shared" si="8"/>
        <v>58473580</v>
      </c>
      <c r="G51" s="24">
        <f t="shared" si="8"/>
        <v>50247918</v>
      </c>
      <c r="H51" s="24">
        <f t="shared" si="8"/>
        <v>46444092</v>
      </c>
      <c r="I51" s="24">
        <f t="shared" si="8"/>
        <v>33365697</v>
      </c>
      <c r="J51" s="24">
        <f t="shared" si="8"/>
        <v>29772054</v>
      </c>
    </row>
    <row r="52">
      <c r="C52" s="4">
        <f t="shared" ref="C52:J52" si="9">C26-C51</f>
        <v>0</v>
      </c>
      <c r="D52" s="4">
        <f t="shared" si="9"/>
        <v>0</v>
      </c>
      <c r="E52" s="4">
        <f t="shared" si="9"/>
        <v>0</v>
      </c>
      <c r="F52" s="4">
        <f t="shared" si="9"/>
        <v>0</v>
      </c>
      <c r="G52" s="4">
        <f t="shared" si="9"/>
        <v>0</v>
      </c>
      <c r="H52" s="4">
        <f t="shared" si="9"/>
        <v>0</v>
      </c>
      <c r="I52" s="4">
        <f t="shared" si="9"/>
        <v>0</v>
      </c>
      <c r="J52" s="4">
        <f t="shared" si="9"/>
        <v>0</v>
      </c>
    </row>
    <row r="53">
      <c r="D53" s="3"/>
      <c r="E53" s="1"/>
      <c r="G53" s="4"/>
      <c r="I53" s="1"/>
    </row>
  </sheetData>
  <printOptions headings="0" gridLines="0"/>
  <pageMargins left="0.75" right="0.75" top="0.51000000000000023" bottom="0.52000000000000002" header="0.5" footer="0.5"/>
  <pageSetup paperSize="9" scale="44"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0"/>
  </sheetPr>
  <sheetViews>
    <sheetView zoomScale="80" workbookViewId="0">
      <pane xSplit="1" topLeftCell="B1" activePane="topRight" state="frozen"/>
      <selection activeCell="C70" activeCellId="0" sqref="C70"/>
    </sheetView>
  </sheetViews>
  <sheetFormatPr defaultColWidth="9.109375" defaultRowHeight="15.6"/>
  <cols>
    <col customWidth="1" min="1" max="1" style="199" width="35.33203125"/>
    <col customWidth="1" min="2" max="33" style="209" width="16.5546875"/>
    <col min="34" max="16384" style="199" width="9.109375"/>
  </cols>
  <sheetData>
    <row r="1">
      <c r="A1" s="208" t="s">
        <v>506</v>
      </c>
    </row>
    <row r="2">
      <c r="A2" s="180" t="s">
        <v>177</v>
      </c>
      <c r="B2" s="180" t="s">
        <v>421</v>
      </c>
      <c r="C2" s="180"/>
      <c r="D2" s="180"/>
      <c r="E2" s="180"/>
      <c r="F2" s="180"/>
      <c r="G2" s="180"/>
      <c r="H2" s="180"/>
      <c r="I2" s="321" t="s">
        <v>422</v>
      </c>
      <c r="J2" s="321"/>
      <c r="K2" s="321"/>
      <c r="L2" s="321"/>
      <c r="M2" s="321"/>
      <c r="N2" s="321"/>
      <c r="O2" s="321"/>
      <c r="P2" s="321" t="s">
        <v>507</v>
      </c>
      <c r="Q2" s="321"/>
      <c r="R2" s="321"/>
      <c r="S2" s="321"/>
      <c r="T2" s="321"/>
      <c r="U2" s="321"/>
      <c r="V2" s="321"/>
      <c r="W2" s="321"/>
      <c r="X2" s="321"/>
      <c r="Y2" s="321"/>
      <c r="Z2" s="321"/>
      <c r="AA2" s="321"/>
      <c r="AB2" s="321"/>
      <c r="AC2" s="321"/>
      <c r="AD2" s="321"/>
      <c r="AE2" s="321"/>
      <c r="AF2" s="321"/>
      <c r="AG2" s="321"/>
    </row>
    <row r="3" s="217" customFormat="1">
      <c r="A3" s="180"/>
      <c r="B3" s="180"/>
      <c r="C3" s="180"/>
      <c r="D3" s="180"/>
      <c r="E3" s="180"/>
      <c r="F3" s="180"/>
      <c r="G3" s="180"/>
      <c r="H3" s="180"/>
      <c r="I3" s="321"/>
      <c r="J3" s="321"/>
      <c r="K3" s="321"/>
      <c r="L3" s="321"/>
      <c r="M3" s="321"/>
      <c r="N3" s="321"/>
      <c r="O3" s="321"/>
      <c r="P3" s="211" t="str">
        <f>аб!Q22</f>
        <v xml:space="preserve">2019/2018 </v>
      </c>
      <c r="Q3" s="211"/>
      <c r="R3" s="211"/>
      <c r="S3" s="211" t="str">
        <f>аб!T22</f>
        <v>2018/2017</v>
      </c>
      <c r="T3" s="211"/>
      <c r="U3" s="211"/>
      <c r="V3" s="211" t="str">
        <f>аб!W22</f>
        <v>2017/2016</v>
      </c>
      <c r="W3" s="211"/>
      <c r="X3" s="211"/>
      <c r="Y3" s="211" t="str">
        <f>аб!Z22</f>
        <v>2016/2015</v>
      </c>
      <c r="Z3" s="211"/>
      <c r="AA3" s="211"/>
      <c r="AB3" s="211" t="str">
        <f>аб!AC22</f>
        <v>2015/2014</v>
      </c>
      <c r="AC3" s="211"/>
      <c r="AD3" s="211"/>
      <c r="AE3" s="211" t="str">
        <f>аб!AF22</f>
        <v>2014/2013</v>
      </c>
      <c r="AF3" s="211"/>
      <c r="AG3" s="211"/>
    </row>
    <row r="4" s="217" customFormat="1" ht="31.199999999999999">
      <c r="A4" s="180"/>
      <c r="B4" s="321" t="s">
        <v>320</v>
      </c>
      <c r="C4" s="321" t="s">
        <v>321</v>
      </c>
      <c r="D4" s="321" t="s">
        <v>322</v>
      </c>
      <c r="E4" s="321" t="s">
        <v>323</v>
      </c>
      <c r="F4" s="321" t="s">
        <v>324</v>
      </c>
      <c r="G4" s="321" t="s">
        <v>325</v>
      </c>
      <c r="H4" s="321" t="s">
        <v>326</v>
      </c>
      <c r="I4" s="321" t="str">
        <f t="shared" ref="I4:O4" si="169">B4</f>
        <v xml:space="preserve">2019 год</v>
      </c>
      <c r="J4" s="321" t="str">
        <f t="shared" si="169"/>
        <v xml:space="preserve">2018 год</v>
      </c>
      <c r="K4" s="321" t="str">
        <f t="shared" si="169"/>
        <v xml:space="preserve">2017 год</v>
      </c>
      <c r="L4" s="321" t="str">
        <f t="shared" si="169"/>
        <v xml:space="preserve">2016 год</v>
      </c>
      <c r="M4" s="321" t="str">
        <f t="shared" si="169"/>
        <v xml:space="preserve">2015 год</v>
      </c>
      <c r="N4" s="321" t="str">
        <f t="shared" si="169"/>
        <v xml:space="preserve">2014 год</v>
      </c>
      <c r="O4" s="321" t="str">
        <f t="shared" si="169"/>
        <v xml:space="preserve">2013 год</v>
      </c>
      <c r="P4" s="321" t="str">
        <f>аб!Q23</f>
        <v xml:space="preserve">в тыс. руб.</v>
      </c>
      <c r="Q4" s="321" t="str">
        <f>аб!R23</f>
        <v xml:space="preserve">темп прироста, %</v>
      </c>
      <c r="R4" s="321" t="str">
        <f>аб!S23</f>
        <v xml:space="preserve">в структуре, %</v>
      </c>
      <c r="S4" s="321" t="str">
        <f>аб!T23</f>
        <v xml:space="preserve">в тыс. руб.</v>
      </c>
      <c r="T4" s="321" t="str">
        <f>аб!U23</f>
        <v xml:space="preserve">темп прироста, %</v>
      </c>
      <c r="U4" s="321" t="str">
        <f>аб!V23</f>
        <v xml:space="preserve">в структуре, %</v>
      </c>
      <c r="V4" s="321" t="str">
        <f>аб!W23</f>
        <v xml:space="preserve">в тыс. руб.</v>
      </c>
      <c r="W4" s="321" t="str">
        <f>аб!X23</f>
        <v xml:space="preserve">темп прироста, %</v>
      </c>
      <c r="X4" s="321" t="str">
        <f>аб!Y23</f>
        <v xml:space="preserve">в структуре, %</v>
      </c>
      <c r="Y4" s="321" t="str">
        <f>аб!Z23</f>
        <v xml:space="preserve">в тыс. руб.</v>
      </c>
      <c r="Z4" s="321" t="str">
        <f>аб!AA23</f>
        <v xml:space="preserve">темп прироста, %</v>
      </c>
      <c r="AA4" s="321" t="str">
        <f>аб!AB23</f>
        <v xml:space="preserve">в структуре, %</v>
      </c>
      <c r="AB4" s="321" t="str">
        <f>аб!AC23</f>
        <v xml:space="preserve">в тыс. руб.</v>
      </c>
      <c r="AC4" s="321" t="str">
        <f>аб!AD23</f>
        <v xml:space="preserve">темп прироста, %</v>
      </c>
      <c r="AD4" s="321" t="str">
        <f>аб!AE23</f>
        <v xml:space="preserve">в структуре, %</v>
      </c>
      <c r="AE4" s="321" t="str">
        <f>аб!AF23</f>
        <v xml:space="preserve">в тыс. руб.</v>
      </c>
      <c r="AF4" s="321" t="str">
        <f>аб!AG23</f>
        <v xml:space="preserve">темп прироста, %</v>
      </c>
      <c r="AG4" s="321" t="str">
        <f>аб!AH23</f>
        <v xml:space="preserve">в структуре, %</v>
      </c>
    </row>
    <row r="5">
      <c r="A5" s="322" t="s">
        <v>508</v>
      </c>
      <c r="B5" s="323"/>
      <c r="C5" s="323"/>
      <c r="D5" s="323"/>
      <c r="E5" s="323"/>
      <c r="F5" s="323"/>
      <c r="G5" s="323"/>
      <c r="H5" s="323"/>
      <c r="I5" s="324"/>
      <c r="J5" s="324"/>
      <c r="K5" s="324"/>
      <c r="L5" s="324"/>
      <c r="M5" s="324"/>
      <c r="N5" s="324"/>
      <c r="O5" s="324"/>
      <c r="P5" s="325"/>
      <c r="Q5" s="326"/>
      <c r="R5" s="326"/>
      <c r="S5" s="325"/>
      <c r="T5" s="326"/>
      <c r="U5" s="327"/>
      <c r="V5" s="328"/>
      <c r="W5" s="327"/>
      <c r="X5" s="327"/>
      <c r="Y5" s="328"/>
      <c r="Z5" s="327"/>
      <c r="AA5" s="327"/>
      <c r="AB5" s="328"/>
      <c r="AC5" s="327"/>
      <c r="AD5" s="327"/>
      <c r="AE5" s="328"/>
      <c r="AF5" s="327"/>
      <c r="AG5" s="327"/>
    </row>
    <row r="6" ht="31.199999999999999">
      <c r="A6" s="200" t="s">
        <v>509</v>
      </c>
      <c r="B6" s="323"/>
      <c r="C6" s="323"/>
      <c r="D6" s="323"/>
      <c r="E6" s="323"/>
      <c r="F6" s="323"/>
      <c r="G6" s="323"/>
      <c r="H6" s="323"/>
      <c r="I6" s="324"/>
      <c r="J6" s="324"/>
      <c r="K6" s="324"/>
      <c r="L6" s="324"/>
      <c r="M6" s="324"/>
      <c r="N6" s="324"/>
      <c r="O6" s="324"/>
      <c r="P6" s="325"/>
      <c r="Q6" s="326"/>
      <c r="R6" s="326"/>
      <c r="S6" s="325"/>
      <c r="T6" s="326"/>
      <c r="U6" s="327"/>
      <c r="V6" s="328"/>
      <c r="W6" s="327"/>
      <c r="X6" s="327"/>
      <c r="Y6" s="328"/>
      <c r="Z6" s="327"/>
      <c r="AA6" s="327"/>
      <c r="AB6" s="328"/>
      <c r="AC6" s="327"/>
      <c r="AD6" s="327"/>
      <c r="AE6" s="328"/>
      <c r="AF6" s="327"/>
      <c r="AG6" s="327"/>
    </row>
    <row r="7" s="208" customFormat="1">
      <c r="A7" s="329" t="s">
        <v>510</v>
      </c>
      <c r="B7" s="330"/>
      <c r="C7" s="330"/>
      <c r="D7" s="330"/>
      <c r="E7" s="330"/>
      <c r="F7" s="330"/>
      <c r="G7" s="330"/>
      <c r="H7" s="330"/>
      <c r="I7" s="331"/>
      <c r="J7" s="331"/>
      <c r="K7" s="331"/>
      <c r="L7" s="331"/>
      <c r="M7" s="331"/>
      <c r="N7" s="331"/>
      <c r="O7" s="331"/>
      <c r="P7" s="332"/>
      <c r="Q7" s="333"/>
      <c r="R7" s="333"/>
      <c r="S7" s="332"/>
      <c r="T7" s="333"/>
      <c r="U7" s="334"/>
      <c r="V7" s="335"/>
      <c r="W7" s="334"/>
      <c r="X7" s="334"/>
      <c r="Y7" s="335"/>
      <c r="Z7" s="334"/>
      <c r="AA7" s="334"/>
      <c r="AB7" s="335"/>
      <c r="AC7" s="334"/>
      <c r="AD7" s="334"/>
      <c r="AE7" s="335"/>
      <c r="AF7" s="334"/>
      <c r="AG7" s="334"/>
    </row>
    <row r="8">
      <c r="A8" s="200" t="s">
        <v>511</v>
      </c>
      <c r="B8" s="323"/>
      <c r="C8" s="323"/>
      <c r="D8" s="323"/>
      <c r="E8" s="323"/>
      <c r="F8" s="323"/>
      <c r="G8" s="323"/>
      <c r="H8" s="323"/>
      <c r="I8" s="324"/>
      <c r="J8" s="324"/>
      <c r="K8" s="324"/>
      <c r="L8" s="324"/>
      <c r="M8" s="324"/>
      <c r="N8" s="324"/>
      <c r="O8" s="324"/>
      <c r="P8" s="325"/>
      <c r="Q8" s="326"/>
      <c r="R8" s="326"/>
      <c r="S8" s="325"/>
      <c r="T8" s="326"/>
      <c r="U8" s="327"/>
      <c r="V8" s="328"/>
      <c r="W8" s="327"/>
      <c r="X8" s="327"/>
      <c r="Y8" s="328"/>
      <c r="Z8" s="327"/>
      <c r="AA8" s="327"/>
      <c r="AB8" s="328"/>
      <c r="AC8" s="327"/>
      <c r="AD8" s="327"/>
      <c r="AE8" s="328"/>
      <c r="AF8" s="327"/>
      <c r="AG8" s="327"/>
    </row>
    <row r="9" ht="31.199999999999999">
      <c r="A9" s="200" t="s">
        <v>512</v>
      </c>
      <c r="B9" s="323"/>
      <c r="C9" s="323"/>
      <c r="D9" s="323"/>
      <c r="E9" s="323"/>
      <c r="F9" s="323"/>
      <c r="G9" s="323"/>
      <c r="H9" s="323"/>
      <c r="I9" s="324"/>
      <c r="J9" s="324"/>
      <c r="K9" s="324"/>
      <c r="L9" s="324"/>
      <c r="M9" s="324"/>
      <c r="N9" s="324"/>
      <c r="O9" s="324"/>
      <c r="P9" s="325"/>
      <c r="Q9" s="326"/>
      <c r="R9" s="326"/>
      <c r="S9" s="325"/>
      <c r="T9" s="326"/>
      <c r="U9" s="327"/>
      <c r="V9" s="328"/>
      <c r="W9" s="327"/>
      <c r="X9" s="327"/>
      <c r="Y9" s="328"/>
      <c r="Z9" s="327"/>
      <c r="AA9" s="327"/>
      <c r="AB9" s="328"/>
      <c r="AC9" s="327"/>
      <c r="AD9" s="327"/>
      <c r="AE9" s="328"/>
      <c r="AF9" s="327"/>
      <c r="AG9" s="327"/>
    </row>
    <row r="10">
      <c r="A10" s="200" t="s">
        <v>513</v>
      </c>
      <c r="B10" s="323"/>
      <c r="C10" s="323"/>
      <c r="D10" s="323"/>
      <c r="E10" s="323"/>
      <c r="F10" s="323"/>
      <c r="G10" s="323"/>
      <c r="H10" s="323"/>
      <c r="I10" s="324"/>
      <c r="J10" s="324"/>
      <c r="K10" s="324"/>
      <c r="L10" s="324"/>
      <c r="M10" s="324"/>
      <c r="N10" s="324"/>
      <c r="O10" s="324"/>
      <c r="P10" s="325"/>
      <c r="Q10" s="326"/>
      <c r="R10" s="326"/>
      <c r="S10" s="325"/>
      <c r="T10" s="326"/>
      <c r="U10" s="327"/>
      <c r="V10" s="328"/>
      <c r="W10" s="327"/>
      <c r="X10" s="327"/>
      <c r="Y10" s="328"/>
      <c r="Z10" s="327"/>
      <c r="AA10" s="327"/>
      <c r="AB10" s="328"/>
      <c r="AC10" s="327"/>
      <c r="AD10" s="327"/>
      <c r="AE10" s="328"/>
      <c r="AF10" s="327"/>
      <c r="AG10" s="327"/>
    </row>
    <row r="11" s="208" customFormat="1">
      <c r="A11" s="329" t="s">
        <v>514</v>
      </c>
      <c r="B11" s="330"/>
      <c r="C11" s="330"/>
      <c r="D11" s="330"/>
      <c r="E11" s="330"/>
      <c r="F11" s="330"/>
      <c r="G11" s="330"/>
      <c r="H11" s="330"/>
      <c r="I11" s="331"/>
      <c r="J11" s="331"/>
      <c r="K11" s="331"/>
      <c r="L11" s="331"/>
      <c r="M11" s="331"/>
      <c r="N11" s="331"/>
      <c r="O11" s="331"/>
      <c r="P11" s="332"/>
      <c r="Q11" s="333"/>
      <c r="R11" s="333"/>
      <c r="S11" s="332"/>
      <c r="T11" s="333"/>
      <c r="U11" s="334"/>
      <c r="V11" s="335"/>
      <c r="W11" s="334"/>
      <c r="X11" s="334"/>
      <c r="Y11" s="335"/>
      <c r="Z11" s="334"/>
      <c r="AA11" s="334"/>
      <c r="AB11" s="335"/>
      <c r="AC11" s="334"/>
      <c r="AD11" s="334"/>
      <c r="AE11" s="335"/>
      <c r="AF11" s="334"/>
      <c r="AG11" s="334"/>
    </row>
    <row r="12" ht="31.199999999999999">
      <c r="A12" s="200" t="s">
        <v>515</v>
      </c>
      <c r="B12" s="323"/>
      <c r="C12" s="323"/>
      <c r="D12" s="323"/>
      <c r="E12" s="323"/>
      <c r="F12" s="323"/>
      <c r="G12" s="323"/>
      <c r="H12" s="323"/>
      <c r="I12" s="324"/>
      <c r="J12" s="324"/>
      <c r="K12" s="324"/>
      <c r="L12" s="324"/>
      <c r="M12" s="324"/>
      <c r="N12" s="324"/>
      <c r="O12" s="324"/>
      <c r="P12" s="325"/>
      <c r="Q12" s="326"/>
      <c r="R12" s="326"/>
      <c r="S12" s="325"/>
      <c r="T12" s="326"/>
      <c r="U12" s="327"/>
      <c r="V12" s="328"/>
      <c r="W12" s="327"/>
      <c r="X12" s="327"/>
      <c r="Y12" s="328"/>
      <c r="Z12" s="327"/>
      <c r="AA12" s="327"/>
      <c r="AB12" s="328"/>
      <c r="AC12" s="327"/>
      <c r="AD12" s="327"/>
      <c r="AE12" s="328"/>
      <c r="AF12" s="327"/>
      <c r="AG12" s="327"/>
    </row>
    <row r="13" s="208" customFormat="1">
      <c r="A13" s="329" t="s">
        <v>516</v>
      </c>
      <c r="B13" s="330"/>
      <c r="C13" s="330"/>
      <c r="D13" s="330"/>
      <c r="E13" s="330"/>
      <c r="F13" s="330"/>
      <c r="G13" s="330"/>
      <c r="H13" s="330"/>
      <c r="I13" s="331"/>
      <c r="J13" s="331"/>
      <c r="K13" s="331"/>
      <c r="L13" s="331"/>
      <c r="M13" s="331"/>
      <c r="N13" s="331"/>
      <c r="O13" s="331"/>
      <c r="P13" s="332"/>
      <c r="Q13" s="333"/>
      <c r="R13" s="333"/>
      <c r="S13" s="332"/>
      <c r="T13" s="333"/>
      <c r="U13" s="334"/>
      <c r="V13" s="335"/>
      <c r="W13" s="334"/>
      <c r="X13" s="334"/>
      <c r="Y13" s="335"/>
      <c r="Z13" s="334"/>
      <c r="AA13" s="334"/>
      <c r="AB13" s="335"/>
      <c r="AC13" s="334"/>
      <c r="AD13" s="334"/>
      <c r="AE13" s="335"/>
      <c r="AF13" s="334"/>
      <c r="AG13" s="334"/>
    </row>
    <row r="14">
      <c r="A14" s="200" t="s">
        <v>115</v>
      </c>
      <c r="B14" s="323"/>
      <c r="C14" s="325"/>
      <c r="D14" s="325"/>
      <c r="E14" s="325"/>
      <c r="F14" s="325"/>
      <c r="G14" s="325"/>
      <c r="H14" s="325"/>
      <c r="I14" s="324"/>
      <c r="J14" s="324"/>
      <c r="K14" s="324"/>
      <c r="L14" s="324"/>
      <c r="M14" s="324"/>
      <c r="N14" s="324"/>
      <c r="O14" s="324"/>
      <c r="P14" s="325"/>
      <c r="Q14" s="326"/>
      <c r="R14" s="326"/>
      <c r="S14" s="325"/>
      <c r="T14" s="326"/>
      <c r="U14" s="327"/>
      <c r="V14" s="328"/>
      <c r="W14" s="327"/>
      <c r="X14" s="327"/>
      <c r="Y14" s="328"/>
      <c r="Z14" s="327"/>
      <c r="AA14" s="327"/>
      <c r="AB14" s="328"/>
      <c r="AC14" s="327"/>
      <c r="AD14" s="327"/>
      <c r="AE14" s="328"/>
      <c r="AF14" s="327"/>
      <c r="AG14" s="327"/>
    </row>
    <row r="15" s="208" customFormat="1">
      <c r="A15" s="329" t="s">
        <v>517</v>
      </c>
      <c r="B15" s="330"/>
      <c r="C15" s="330"/>
      <c r="D15" s="330"/>
      <c r="E15" s="330"/>
      <c r="F15" s="330"/>
      <c r="G15" s="330"/>
      <c r="H15" s="330"/>
      <c r="I15" s="324"/>
      <c r="J15" s="324"/>
      <c r="K15" s="324"/>
      <c r="L15" s="324"/>
      <c r="M15" s="324"/>
      <c r="N15" s="324"/>
      <c r="O15" s="324"/>
      <c r="P15" s="325"/>
      <c r="Q15" s="326"/>
      <c r="R15" s="326"/>
      <c r="S15" s="325"/>
      <c r="T15" s="326"/>
      <c r="U15" s="327"/>
      <c r="V15" s="328"/>
      <c r="W15" s="327"/>
      <c r="X15" s="327"/>
      <c r="Y15" s="328"/>
      <c r="Z15" s="327"/>
      <c r="AA15" s="327"/>
      <c r="AB15" s="328"/>
      <c r="AC15" s="327"/>
      <c r="AD15" s="327"/>
      <c r="AE15" s="328"/>
      <c r="AF15" s="327"/>
      <c r="AG15" s="327"/>
    </row>
    <row r="16" s="65" customFormat="1">
      <c r="A16" s="78"/>
      <c r="B16" s="34"/>
      <c r="C16" s="34"/>
      <c r="D16" s="336"/>
      <c r="E16" s="336"/>
      <c r="F16" s="336"/>
      <c r="G16" s="336"/>
      <c r="H16" s="337"/>
      <c r="I16" s="337"/>
      <c r="J16" s="337"/>
      <c r="K16" s="34"/>
      <c r="L16" s="34"/>
      <c r="M16" s="34"/>
      <c r="N16" s="34"/>
      <c r="O16" s="34"/>
      <c r="P16" s="34"/>
      <c r="Q16" s="34"/>
      <c r="R16" s="34"/>
      <c r="S16" s="34"/>
      <c r="T16" s="34"/>
      <c r="U16" s="34"/>
      <c r="V16" s="34"/>
      <c r="W16" s="34"/>
      <c r="X16" s="34"/>
      <c r="Y16" s="34"/>
      <c r="Z16" s="34"/>
      <c r="AA16" s="34"/>
      <c r="AB16" s="34"/>
      <c r="AC16" s="34"/>
      <c r="AD16" s="34"/>
      <c r="AE16" s="34"/>
      <c r="AF16" s="34"/>
      <c r="AG16" s="34"/>
    </row>
    <row r="17" s="65" customFormat="1" ht="31.5" customHeight="1">
      <c r="A17" s="338" t="s">
        <v>472</v>
      </c>
      <c r="B17" s="314"/>
      <c r="C17" s="320"/>
      <c r="D17" s="320"/>
      <c r="E17" s="320"/>
      <c r="F17" s="320"/>
      <c r="G17" s="320"/>
      <c r="H17" s="320"/>
      <c r="I17" s="320"/>
      <c r="J17" s="320"/>
      <c r="K17" s="320"/>
      <c r="L17" s="320"/>
      <c r="M17" s="320"/>
      <c r="N17" s="320"/>
      <c r="O17" s="320"/>
      <c r="P17" s="34"/>
      <c r="Q17" s="34"/>
      <c r="R17" s="34"/>
      <c r="S17" s="34"/>
      <c r="T17" s="34"/>
      <c r="U17" s="34"/>
      <c r="V17" s="34"/>
      <c r="W17" s="34"/>
      <c r="X17" s="34"/>
      <c r="Y17" s="34"/>
      <c r="Z17" s="34"/>
      <c r="AA17" s="34"/>
      <c r="AB17" s="34"/>
      <c r="AC17" s="34"/>
      <c r="AD17" s="34"/>
      <c r="AE17" s="34"/>
      <c r="AF17" s="34"/>
      <c r="AG17" s="34"/>
    </row>
    <row r="18" s="65" customFormat="1" ht="31.5" customHeight="1">
      <c r="A18" s="338"/>
      <c r="B18" s="320"/>
      <c r="C18" s="320"/>
      <c r="D18" s="320"/>
      <c r="E18" s="320"/>
      <c r="F18" s="320"/>
      <c r="G18" s="320"/>
      <c r="H18" s="320"/>
      <c r="I18" s="320"/>
      <c r="J18" s="320"/>
      <c r="K18" s="320"/>
      <c r="L18" s="320"/>
      <c r="M18" s="320"/>
      <c r="N18" s="320"/>
      <c r="O18" s="320"/>
      <c r="P18" s="34"/>
      <c r="Q18" s="34"/>
      <c r="R18" s="34"/>
      <c r="S18" s="34"/>
      <c r="T18" s="34"/>
      <c r="U18" s="34"/>
      <c r="V18" s="34"/>
      <c r="W18" s="34"/>
      <c r="X18" s="34"/>
      <c r="Y18" s="34"/>
      <c r="Z18" s="34"/>
      <c r="AA18" s="34"/>
      <c r="AB18" s="34"/>
      <c r="AC18" s="34"/>
      <c r="AD18" s="34"/>
      <c r="AE18" s="34"/>
      <c r="AF18" s="34"/>
      <c r="AG18" s="34"/>
    </row>
    <row r="19" s="65" customFormat="1" ht="31.5" customHeight="1">
      <c r="A19" s="338"/>
      <c r="B19" s="320"/>
      <c r="C19" s="320"/>
      <c r="D19" s="320"/>
      <c r="E19" s="320"/>
      <c r="F19" s="320"/>
      <c r="G19" s="320"/>
      <c r="H19" s="320"/>
      <c r="I19" s="320"/>
      <c r="J19" s="320"/>
      <c r="K19" s="320"/>
      <c r="L19" s="320"/>
      <c r="M19" s="320"/>
      <c r="N19" s="320"/>
      <c r="O19" s="320"/>
      <c r="P19" s="34"/>
      <c r="Q19" s="34"/>
      <c r="R19" s="34"/>
      <c r="S19" s="34"/>
      <c r="T19" s="34"/>
      <c r="U19" s="34"/>
      <c r="V19" s="34"/>
      <c r="W19" s="34"/>
      <c r="X19" s="34"/>
      <c r="Y19" s="34"/>
      <c r="Z19" s="34"/>
      <c r="AA19" s="34"/>
      <c r="AB19" s="34"/>
      <c r="AC19" s="34"/>
      <c r="AD19" s="34"/>
      <c r="AE19" s="34"/>
      <c r="AF19" s="34"/>
      <c r="AG19" s="34"/>
    </row>
    <row r="21">
      <c r="A21" s="208" t="s">
        <v>518</v>
      </c>
    </row>
    <row r="22">
      <c r="A22" s="339" t="s">
        <v>177</v>
      </c>
      <c r="B22" s="339" t="str">
        <f>аб!C23</f>
        <v xml:space="preserve">2019 год</v>
      </c>
      <c r="C22" s="339" t="str">
        <f>аб!D23</f>
        <v xml:space="preserve">2018 год</v>
      </c>
      <c r="D22" s="339" t="str">
        <f>аб!E23</f>
        <v xml:space="preserve">2017 год</v>
      </c>
      <c r="E22" s="339" t="str">
        <f>аб!F23</f>
        <v xml:space="preserve">2016 год</v>
      </c>
      <c r="F22" s="339" t="str">
        <f>аб!G23</f>
        <v xml:space="preserve">2015 год</v>
      </c>
      <c r="G22" s="339" t="str">
        <f>аб!H23</f>
        <v xml:space="preserve">2014 год</v>
      </c>
      <c r="H22" s="339" t="str">
        <f>аб!I23</f>
        <v xml:space="preserve">2013 год</v>
      </c>
    </row>
    <row r="23">
      <c r="A23" s="340" t="str">
        <f>'[1]2'!A7</f>
        <v xml:space="preserve">   Доходы и расходы по обычным видам деятельности</v>
      </c>
      <c r="B23" s="341"/>
      <c r="C23" s="341"/>
      <c r="D23" s="341"/>
      <c r="E23" s="341"/>
      <c r="F23" s="341"/>
      <c r="G23" s="341"/>
      <c r="H23" s="342"/>
    </row>
    <row r="24">
      <c r="A24" s="212" t="str">
        <f>'[1]2'!A8</f>
        <v xml:space="preserve">Выручка </v>
      </c>
      <c r="B24" s="343"/>
      <c r="C24" s="343"/>
      <c r="D24" s="343"/>
      <c r="E24" s="343"/>
      <c r="F24" s="343"/>
      <c r="G24" s="343"/>
      <c r="H24" s="343"/>
    </row>
    <row r="25">
      <c r="A25" s="212" t="str">
        <f>'[1]2'!A9</f>
        <v xml:space="preserve">Себестоимость продаж</v>
      </c>
      <c r="B25" s="343"/>
      <c r="C25" s="343"/>
      <c r="D25" s="343"/>
      <c r="E25" s="343"/>
      <c r="F25" s="343"/>
      <c r="G25" s="343"/>
      <c r="H25" s="343"/>
      <c r="K25" s="209" t="s">
        <v>519</v>
      </c>
    </row>
    <row r="26" s="208" customFormat="1">
      <c r="A26" s="344" t="str">
        <f>'[1]2'!A10</f>
        <v xml:space="preserve">Валовая прибыль</v>
      </c>
      <c r="B26" s="345"/>
      <c r="C26" s="345"/>
      <c r="D26" s="345"/>
      <c r="E26" s="345"/>
      <c r="F26" s="345"/>
      <c r="G26" s="345"/>
      <c r="H26" s="345"/>
      <c r="I26" s="346"/>
      <c r="J26" s="346"/>
      <c r="K26" s="346"/>
      <c r="L26" s="346"/>
      <c r="M26" s="346"/>
      <c r="N26" s="346"/>
      <c r="O26" s="346"/>
      <c r="P26" s="346"/>
      <c r="Q26" s="346"/>
      <c r="R26" s="346"/>
      <c r="S26" s="346"/>
      <c r="T26" s="346"/>
      <c r="U26" s="346"/>
      <c r="V26" s="346"/>
      <c r="W26" s="346"/>
      <c r="X26" s="346"/>
      <c r="Y26" s="346"/>
      <c r="Z26" s="346"/>
      <c r="AA26" s="346"/>
      <c r="AB26" s="346"/>
      <c r="AC26" s="346"/>
      <c r="AD26" s="346"/>
      <c r="AE26" s="346"/>
      <c r="AF26" s="346"/>
      <c r="AG26" s="346"/>
    </row>
    <row r="27">
      <c r="A27" s="212" t="str">
        <f>'[1]2'!A11</f>
        <v xml:space="preserve">Коммерческие расходы</v>
      </c>
      <c r="B27" s="343"/>
      <c r="C27" s="343"/>
      <c r="D27" s="343"/>
      <c r="E27" s="343"/>
      <c r="F27" s="343"/>
      <c r="G27" s="343"/>
      <c r="H27" s="343"/>
      <c r="J27" s="314"/>
      <c r="K27" s="320"/>
      <c r="L27" s="320"/>
      <c r="M27" s="320"/>
      <c r="N27" s="320"/>
      <c r="O27" s="320"/>
      <c r="P27" s="320"/>
      <c r="Q27" s="320"/>
      <c r="R27" s="320"/>
      <c r="S27" s="320"/>
      <c r="T27" s="320"/>
      <c r="U27" s="320"/>
    </row>
    <row r="28">
      <c r="A28" s="212" t="str">
        <f>'[1]2'!A12</f>
        <v xml:space="preserve">Управленческие расходы</v>
      </c>
      <c r="B28" s="343"/>
      <c r="C28" s="343"/>
      <c r="D28" s="343"/>
      <c r="E28" s="343"/>
      <c r="F28" s="343"/>
      <c r="G28" s="343"/>
      <c r="H28" s="343"/>
      <c r="J28" s="320"/>
      <c r="K28" s="320"/>
      <c r="L28" s="320"/>
      <c r="M28" s="320"/>
      <c r="N28" s="320"/>
      <c r="O28" s="320"/>
      <c r="P28" s="320"/>
      <c r="Q28" s="320"/>
      <c r="R28" s="320"/>
      <c r="S28" s="320"/>
      <c r="T28" s="320"/>
      <c r="U28" s="320"/>
    </row>
    <row r="29" s="208" customFormat="1">
      <c r="A29" s="344" t="str">
        <f>'[1]2'!A13</f>
        <v xml:space="preserve">Прибыль (убыток) от продаж</v>
      </c>
      <c r="B29" s="345"/>
      <c r="C29" s="345"/>
      <c r="D29" s="345"/>
      <c r="E29" s="345"/>
      <c r="F29" s="345"/>
      <c r="G29" s="345"/>
      <c r="H29" s="345"/>
      <c r="I29" s="346"/>
      <c r="J29" s="320"/>
      <c r="K29" s="320"/>
      <c r="L29" s="320"/>
      <c r="M29" s="320"/>
      <c r="N29" s="320"/>
      <c r="O29" s="320"/>
      <c r="P29" s="320"/>
      <c r="Q29" s="320"/>
      <c r="R29" s="320"/>
      <c r="S29" s="320"/>
      <c r="T29" s="320"/>
      <c r="U29" s="320"/>
      <c r="V29" s="346"/>
      <c r="W29" s="346"/>
      <c r="X29" s="346"/>
      <c r="Y29" s="346"/>
      <c r="Z29" s="346"/>
      <c r="AA29" s="346"/>
      <c r="AB29" s="346"/>
      <c r="AC29" s="346"/>
      <c r="AD29" s="346"/>
      <c r="AE29" s="346"/>
      <c r="AF29" s="346"/>
      <c r="AG29" s="346"/>
    </row>
    <row r="30">
      <c r="A30" s="340" t="str">
        <f>'[1]2'!A14</f>
        <v xml:space="preserve">    Прочие доходы и расходы</v>
      </c>
      <c r="B30" s="341"/>
      <c r="C30" s="341"/>
      <c r="D30" s="341"/>
      <c r="E30" s="341"/>
      <c r="F30" s="341"/>
      <c r="G30" s="341"/>
      <c r="H30" s="342"/>
      <c r="I30" s="338" t="s">
        <v>472</v>
      </c>
      <c r="J30" s="320"/>
      <c r="K30" s="320"/>
      <c r="L30" s="320"/>
      <c r="M30" s="320"/>
      <c r="N30" s="320"/>
      <c r="O30" s="320"/>
      <c r="P30" s="320"/>
      <c r="Q30" s="320"/>
      <c r="R30" s="320"/>
      <c r="S30" s="320"/>
      <c r="T30" s="320"/>
      <c r="U30" s="320"/>
    </row>
    <row r="31">
      <c r="A31" s="212" t="str">
        <f>'[1]2'!A16</f>
        <v xml:space="preserve">Проценты к получению</v>
      </c>
      <c r="B31" s="343"/>
      <c r="C31" s="343"/>
      <c r="D31" s="343"/>
      <c r="E31" s="343"/>
      <c r="F31" s="343"/>
      <c r="G31" s="343"/>
      <c r="H31" s="343"/>
      <c r="I31" s="338"/>
      <c r="J31" s="320"/>
      <c r="K31" s="320"/>
      <c r="L31" s="320"/>
      <c r="M31" s="320"/>
      <c r="N31" s="320"/>
      <c r="O31" s="320"/>
      <c r="P31" s="320"/>
      <c r="Q31" s="320"/>
      <c r="R31" s="320"/>
      <c r="S31" s="320"/>
      <c r="T31" s="320"/>
      <c r="U31" s="320"/>
    </row>
    <row r="32">
      <c r="A32" s="212" t="str">
        <f>'[1]2'!A17</f>
        <v xml:space="preserve">Проценты к уплате</v>
      </c>
      <c r="B32" s="343"/>
      <c r="C32" s="343"/>
      <c r="D32" s="343"/>
      <c r="E32" s="343"/>
      <c r="F32" s="343"/>
      <c r="G32" s="343"/>
      <c r="H32" s="343"/>
      <c r="I32" s="338"/>
      <c r="J32" s="320"/>
      <c r="K32" s="320"/>
      <c r="L32" s="320"/>
      <c r="M32" s="320"/>
      <c r="N32" s="320"/>
      <c r="O32" s="320"/>
      <c r="P32" s="320"/>
      <c r="Q32" s="320"/>
      <c r="R32" s="320"/>
      <c r="S32" s="320"/>
      <c r="T32" s="320"/>
      <c r="U32" s="320"/>
    </row>
    <row r="33" ht="31.199999999999999">
      <c r="A33" s="212" t="str">
        <f>'[1]2'!A15</f>
        <v xml:space="preserve">Доходы от участия в других организациях</v>
      </c>
      <c r="B33" s="343"/>
      <c r="C33" s="343"/>
      <c r="D33" s="343"/>
      <c r="E33" s="343"/>
      <c r="F33" s="343"/>
      <c r="G33" s="343"/>
      <c r="H33" s="343"/>
      <c r="J33" s="320"/>
      <c r="K33" s="320"/>
      <c r="L33" s="320"/>
      <c r="M33" s="320"/>
      <c r="N33" s="320"/>
      <c r="O33" s="320"/>
      <c r="P33" s="320"/>
      <c r="Q33" s="320"/>
      <c r="R33" s="320"/>
      <c r="S33" s="320"/>
      <c r="T33" s="320"/>
      <c r="U33" s="320"/>
    </row>
    <row r="34">
      <c r="A34" s="212" t="str">
        <f>'[1]2'!A18</f>
        <v xml:space="preserve">Прочие доходы</v>
      </c>
      <c r="B34" s="343"/>
      <c r="C34" s="343"/>
      <c r="D34" s="343"/>
      <c r="E34" s="343"/>
      <c r="F34" s="343"/>
      <c r="G34" s="343"/>
      <c r="H34" s="343"/>
      <c r="J34" s="320"/>
      <c r="K34" s="320"/>
      <c r="L34" s="320"/>
      <c r="M34" s="320"/>
      <c r="N34" s="320"/>
      <c r="O34" s="320"/>
      <c r="P34" s="320"/>
      <c r="Q34" s="320"/>
      <c r="R34" s="320"/>
      <c r="S34" s="320"/>
      <c r="T34" s="320"/>
      <c r="U34" s="320"/>
    </row>
    <row r="35">
      <c r="A35" s="212" t="str">
        <f>'[1]2'!A19</f>
        <v xml:space="preserve">Прочие  расходы</v>
      </c>
      <c r="B35" s="343"/>
      <c r="C35" s="343"/>
      <c r="D35" s="343"/>
      <c r="E35" s="343"/>
      <c r="F35" s="343"/>
      <c r="G35" s="343"/>
      <c r="H35" s="343"/>
      <c r="J35" s="320"/>
      <c r="K35" s="320"/>
      <c r="L35" s="320"/>
      <c r="M35" s="320"/>
      <c r="N35" s="320"/>
      <c r="O35" s="320"/>
      <c r="P35" s="320"/>
      <c r="Q35" s="320"/>
      <c r="R35" s="320"/>
      <c r="S35" s="320"/>
      <c r="T35" s="320"/>
      <c r="U35" s="320"/>
    </row>
    <row r="36" s="208" customFormat="1" ht="30.75" customHeight="1">
      <c r="A36" s="344" t="str">
        <f>'[1]2'!A20</f>
        <v xml:space="preserve">     Прибыль (убыток) до налогообложения</v>
      </c>
      <c r="B36" s="345"/>
      <c r="C36" s="345"/>
      <c r="D36" s="345"/>
      <c r="E36" s="345"/>
      <c r="F36" s="345"/>
      <c r="G36" s="345"/>
      <c r="H36" s="345"/>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c r="AG36" s="346"/>
    </row>
    <row r="37">
      <c r="A37" s="212" t="str">
        <f>'[1]2'!A21</f>
        <v xml:space="preserve">Текущий налог на прибыль</v>
      </c>
      <c r="B37" s="343"/>
      <c r="C37" s="343"/>
      <c r="D37" s="343"/>
      <c r="E37" s="343"/>
      <c r="F37" s="343"/>
      <c r="G37" s="343"/>
      <c r="H37" s="343"/>
    </row>
    <row r="38" ht="27.75" customHeight="1">
      <c r="A38" s="212" t="str">
        <f>'[1]2'!A22</f>
        <v xml:space="preserve">   в т.ч. постоянные налоговые обязательства (активы)</v>
      </c>
      <c r="B38" s="343"/>
      <c r="C38" s="343"/>
      <c r="D38" s="343"/>
      <c r="E38" s="343"/>
      <c r="F38" s="343"/>
      <c r="G38" s="343"/>
      <c r="H38" s="343"/>
    </row>
    <row r="39" ht="31.199999999999999">
      <c r="A39" s="212" t="str">
        <f>'[1]2'!A23</f>
        <v xml:space="preserve">Изменение отложенных налоговых обязательств</v>
      </c>
      <c r="B39" s="343"/>
      <c r="C39" s="343"/>
      <c r="D39" s="343"/>
      <c r="E39" s="343"/>
      <c r="F39" s="343"/>
      <c r="G39" s="343"/>
      <c r="H39" s="343"/>
    </row>
    <row r="40" ht="31.199999999999999">
      <c r="A40" s="212" t="str">
        <f>'[1]2'!A24</f>
        <v xml:space="preserve">Изменение отложенных налоговых активов</v>
      </c>
      <c r="B40" s="343"/>
      <c r="C40" s="343"/>
      <c r="D40" s="343"/>
      <c r="E40" s="343"/>
      <c r="F40" s="343"/>
      <c r="G40" s="343"/>
      <c r="H40" s="343"/>
    </row>
    <row r="41">
      <c r="A41" s="212" t="str">
        <f>'[1]2'!A25</f>
        <v>Прочее</v>
      </c>
      <c r="B41" s="343"/>
      <c r="C41" s="343"/>
      <c r="D41" s="343"/>
      <c r="E41" s="343"/>
      <c r="F41" s="343"/>
      <c r="G41" s="343"/>
      <c r="H41" s="343"/>
    </row>
    <row r="42" s="208" customFormat="1">
      <c r="A42" s="344" t="str">
        <f>'[1]2'!A26</f>
        <v xml:space="preserve">    Чистая прибыль (убыток)</v>
      </c>
      <c r="B42" s="345"/>
      <c r="C42" s="345"/>
      <c r="D42" s="345"/>
      <c r="E42" s="345"/>
      <c r="F42" s="345"/>
      <c r="G42" s="345"/>
      <c r="H42" s="345"/>
      <c r="I42" s="346"/>
      <c r="J42" s="346"/>
      <c r="K42" s="346"/>
      <c r="L42" s="346"/>
      <c r="M42" s="346"/>
      <c r="N42" s="346"/>
      <c r="O42" s="346"/>
      <c r="P42" s="346"/>
      <c r="Q42" s="346"/>
      <c r="R42" s="346"/>
      <c r="S42" s="346"/>
      <c r="T42" s="346"/>
      <c r="U42" s="346"/>
      <c r="V42" s="346"/>
      <c r="W42" s="346"/>
      <c r="X42" s="346"/>
      <c r="Y42" s="346"/>
      <c r="Z42" s="346"/>
      <c r="AA42" s="346"/>
      <c r="AB42" s="346"/>
      <c r="AC42" s="346"/>
      <c r="AD42" s="346"/>
      <c r="AE42" s="346"/>
      <c r="AF42" s="346"/>
      <c r="AG42" s="346"/>
    </row>
    <row r="45">
      <c r="A45" s="67" t="s">
        <v>520</v>
      </c>
      <c r="B45" s="34"/>
      <c r="C45" s="34"/>
      <c r="D45" s="34"/>
      <c r="E45" s="34"/>
      <c r="F45" s="34"/>
    </row>
    <row r="46" ht="15.75" customHeight="1">
      <c r="A46" s="339" t="s">
        <v>177</v>
      </c>
      <c r="B46" s="339" t="str">
        <f t="shared" ref="B46:H46" si="170">B4</f>
        <v xml:space="preserve">2019 год</v>
      </c>
      <c r="C46" s="339" t="str">
        <f t="shared" si="170"/>
        <v xml:space="preserve">2018 год</v>
      </c>
      <c r="D46" s="339" t="str">
        <f t="shared" si="170"/>
        <v xml:space="preserve">2017 год</v>
      </c>
      <c r="E46" s="339" t="str">
        <f t="shared" si="170"/>
        <v xml:space="preserve">2016 год</v>
      </c>
      <c r="F46" s="339" t="str">
        <f t="shared" si="170"/>
        <v xml:space="preserve">2015 год</v>
      </c>
      <c r="G46" s="339" t="str">
        <f t="shared" si="170"/>
        <v xml:space="preserve">2014 год</v>
      </c>
      <c r="H46" s="339" t="str">
        <f t="shared" si="170"/>
        <v xml:space="preserve">2013 год</v>
      </c>
      <c r="I46" s="311" t="s">
        <v>472</v>
      </c>
      <c r="J46" s="314"/>
      <c r="K46" s="314"/>
      <c r="L46" s="314"/>
      <c r="M46" s="314"/>
      <c r="N46" s="314"/>
      <c r="O46" s="314"/>
      <c r="P46" s="314"/>
      <c r="Q46" s="314"/>
      <c r="R46" s="314"/>
    </row>
    <row r="47" s="209" customFormat="1" ht="31.199999999999999">
      <c r="A47" s="347" t="s">
        <v>521</v>
      </c>
      <c r="B47" s="348"/>
      <c r="C47" s="348"/>
      <c r="D47" s="348"/>
      <c r="E47" s="348"/>
      <c r="F47" s="348"/>
      <c r="G47" s="348"/>
      <c r="H47" s="348"/>
      <c r="I47" s="311"/>
      <c r="J47" s="314"/>
      <c r="K47" s="314"/>
      <c r="L47" s="314"/>
      <c r="M47" s="314"/>
      <c r="N47" s="314"/>
      <c r="O47" s="314"/>
      <c r="P47" s="314"/>
      <c r="Q47" s="314"/>
      <c r="R47" s="314"/>
    </row>
    <row r="48" s="209" customFormat="1" ht="31.199999999999999">
      <c r="A48" s="347" t="s">
        <v>522</v>
      </c>
      <c r="B48" s="348"/>
      <c r="C48" s="348"/>
      <c r="D48" s="348"/>
      <c r="E48" s="348"/>
      <c r="F48" s="348"/>
      <c r="G48" s="348"/>
      <c r="H48" s="348"/>
      <c r="J48" s="314"/>
      <c r="K48" s="314"/>
      <c r="L48" s="314"/>
      <c r="M48" s="314"/>
      <c r="N48" s="314"/>
      <c r="O48" s="314"/>
      <c r="P48" s="314"/>
      <c r="Q48" s="314"/>
      <c r="R48" s="314"/>
    </row>
    <row r="49" s="209" customFormat="1" ht="31.5" customHeight="1">
      <c r="A49" s="347" t="s">
        <v>523</v>
      </c>
      <c r="B49" s="348"/>
      <c r="C49" s="348"/>
      <c r="D49" s="348"/>
      <c r="E49" s="348"/>
      <c r="F49" s="348"/>
      <c r="G49" s="348"/>
      <c r="H49" s="348"/>
      <c r="J49" s="314"/>
      <c r="K49" s="314"/>
      <c r="L49" s="314"/>
      <c r="M49" s="314"/>
      <c r="N49" s="314"/>
      <c r="O49" s="314"/>
      <c r="P49" s="314"/>
      <c r="Q49" s="314"/>
      <c r="R49" s="314"/>
    </row>
    <row r="50" s="209" customFormat="1" ht="46.799999999999997">
      <c r="A50" s="347" t="s">
        <v>524</v>
      </c>
      <c r="B50" s="348"/>
      <c r="C50" s="348"/>
      <c r="D50" s="348"/>
      <c r="E50" s="348"/>
      <c r="F50" s="348"/>
      <c r="G50" s="348"/>
      <c r="H50" s="348"/>
      <c r="J50" s="349"/>
      <c r="K50" s="349"/>
      <c r="L50" s="349"/>
      <c r="M50" s="349"/>
      <c r="N50" s="349"/>
      <c r="O50" s="349"/>
      <c r="P50" s="349"/>
      <c r="Q50" s="349"/>
      <c r="R50" s="349"/>
    </row>
    <row r="51">
      <c r="A51" s="350" t="s">
        <v>525</v>
      </c>
      <c r="B51" s="343">
        <f>Q5</f>
        <v>0</v>
      </c>
      <c r="C51" s="343">
        <f>T5</f>
        <v>0</v>
      </c>
      <c r="D51" s="351">
        <f>W5</f>
        <v>0</v>
      </c>
      <c r="E51" s="351">
        <f>Z5</f>
        <v>0</v>
      </c>
      <c r="F51" s="351">
        <f>AC5</f>
        <v>0</v>
      </c>
      <c r="G51" s="351">
        <f>AF5</f>
        <v>0</v>
      </c>
      <c r="H51" s="351"/>
    </row>
  </sheetData>
  <mergeCells count="18">
    <mergeCell ref="A2:A4"/>
    <mergeCell ref="B2:H3"/>
    <mergeCell ref="I2:O3"/>
    <mergeCell ref="P3:R3"/>
    <mergeCell ref="A17:A19"/>
    <mergeCell ref="B17:O19"/>
    <mergeCell ref="AB3:AD3"/>
    <mergeCell ref="AE3:AG3"/>
    <mergeCell ref="P2:AG2"/>
    <mergeCell ref="S3:U3"/>
    <mergeCell ref="V3:X3"/>
    <mergeCell ref="Y3:AA3"/>
    <mergeCell ref="I46:I47"/>
    <mergeCell ref="A23:H23"/>
    <mergeCell ref="A30:H30"/>
    <mergeCell ref="I30:I32"/>
    <mergeCell ref="J27:U35"/>
    <mergeCell ref="J46:R49"/>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1"/>
  </sheetPr>
  <sheetViews>
    <sheetView topLeftCell="A46" zoomScale="75" workbookViewId="0">
      <selection activeCell="A96" activeCellId="0" sqref="A96"/>
    </sheetView>
  </sheetViews>
  <sheetFormatPr defaultColWidth="15.5546875" defaultRowHeight="15.6"/>
  <cols>
    <col customWidth="1" min="1" max="1" style="65" width="49.6640625"/>
    <col customWidth="1" min="2" max="8" style="65" width="22.5546875"/>
    <col customWidth="1" min="9" max="9" style="65" width="20.88671875"/>
    <col customWidth="1" min="10" max="10" style="65" width="19.6640625"/>
    <col customWidth="1" min="11" max="11" style="65" width="17.88671875"/>
    <col min="12" max="16384" style="65" width="15.5546875"/>
  </cols>
  <sheetData>
    <row r="1">
      <c r="A1" s="67" t="s">
        <v>526</v>
      </c>
    </row>
    <row r="2">
      <c r="A2" s="352"/>
      <c r="B2" s="352"/>
      <c r="C2" s="352"/>
      <c r="D2" s="217"/>
    </row>
    <row r="3" s="67" customFormat="1">
      <c r="A3" s="353" t="s">
        <v>527</v>
      </c>
      <c r="B3" s="353"/>
      <c r="C3" s="353"/>
      <c r="D3" s="208"/>
    </row>
    <row r="4">
      <c r="A4" s="67" t="s">
        <v>528</v>
      </c>
    </row>
    <row r="5">
      <c r="A5" s="339" t="s">
        <v>177</v>
      </c>
      <c r="B5" s="354" t="str">
        <f>аб!C4</f>
        <v>31.12.2019</v>
      </c>
      <c r="C5" s="354" t="str">
        <f>аб!D4</f>
        <v>31.12.2018</v>
      </c>
      <c r="D5" s="354" t="str">
        <f>аб!E4</f>
        <v>31.12.2017</v>
      </c>
      <c r="E5" s="354" t="str">
        <f>аб!F4</f>
        <v>31.12.2016</v>
      </c>
      <c r="F5" s="354" t="str">
        <f>аб!G4</f>
        <v>31.12.2015</v>
      </c>
      <c r="G5" s="354" t="str">
        <f>аб!H4</f>
        <v>31.12.2014</v>
      </c>
      <c r="H5" s="354" t="str">
        <f>аб!I4</f>
        <v>31.12.2013</v>
      </c>
      <c r="I5" s="354" t="str">
        <f>аб!J4</f>
        <v>31.12.2012</v>
      </c>
    </row>
    <row r="6">
      <c r="A6" s="355" t="s">
        <v>529</v>
      </c>
      <c r="B6" s="356"/>
      <c r="C6" s="356"/>
      <c r="D6" s="356"/>
      <c r="E6" s="356"/>
      <c r="F6" s="356"/>
      <c r="G6" s="356"/>
      <c r="H6" s="356"/>
      <c r="I6" s="356"/>
    </row>
    <row r="7" ht="31.199999999999999">
      <c r="A7" s="355" t="s">
        <v>530</v>
      </c>
      <c r="B7" s="356"/>
      <c r="C7" s="356"/>
      <c r="D7" s="356"/>
      <c r="E7" s="356"/>
      <c r="F7" s="356"/>
      <c r="G7" s="356"/>
      <c r="H7" s="356"/>
      <c r="I7" s="356"/>
    </row>
    <row r="8" ht="16.199999999999999">
      <c r="A8" s="357" t="s">
        <v>531</v>
      </c>
      <c r="B8" s="358"/>
      <c r="C8" s="358"/>
      <c r="D8" s="358"/>
      <c r="E8" s="358"/>
      <c r="F8" s="358"/>
      <c r="G8" s="358"/>
      <c r="H8" s="358"/>
      <c r="I8" s="358"/>
    </row>
    <row r="9" ht="16.199999999999999">
      <c r="A9" s="359" t="s">
        <v>532</v>
      </c>
      <c r="B9" s="360"/>
      <c r="C9" s="360"/>
      <c r="D9" s="360"/>
      <c r="E9" s="360"/>
      <c r="F9" s="360"/>
      <c r="G9" s="360"/>
      <c r="H9" s="360"/>
      <c r="I9" s="360"/>
    </row>
    <row r="10">
      <c r="A10" s="355" t="s">
        <v>533</v>
      </c>
      <c r="B10" s="356"/>
      <c r="C10" s="356"/>
      <c r="D10" s="356"/>
      <c r="E10" s="356"/>
      <c r="F10" s="356"/>
      <c r="G10" s="356"/>
      <c r="H10" s="356"/>
      <c r="I10" s="356"/>
    </row>
    <row r="11" ht="31.199999999999999">
      <c r="A11" s="355" t="s">
        <v>534</v>
      </c>
      <c r="B11" s="356"/>
      <c r="C11" s="356"/>
      <c r="D11" s="356"/>
      <c r="E11" s="356"/>
      <c r="F11" s="356"/>
      <c r="G11" s="356"/>
      <c r="H11" s="356"/>
      <c r="I11" s="356"/>
    </row>
    <row r="12" ht="31.800000000000001">
      <c r="A12" s="357" t="s">
        <v>535</v>
      </c>
      <c r="B12" s="361"/>
      <c r="C12" s="361"/>
      <c r="D12" s="361"/>
      <c r="E12" s="361"/>
      <c r="F12" s="361"/>
      <c r="G12" s="361"/>
      <c r="H12" s="361"/>
      <c r="I12" s="361"/>
    </row>
    <row r="13" ht="31.800000000000001">
      <c r="A13" s="359" t="s">
        <v>536</v>
      </c>
      <c r="B13" s="360"/>
      <c r="C13" s="360"/>
      <c r="D13" s="360"/>
      <c r="E13" s="360"/>
      <c r="F13" s="360"/>
      <c r="G13" s="360"/>
      <c r="H13" s="360"/>
      <c r="I13" s="360"/>
    </row>
    <row r="14">
      <c r="A14" s="355" t="s">
        <v>26</v>
      </c>
      <c r="B14" s="356"/>
      <c r="C14" s="356"/>
      <c r="D14" s="356"/>
      <c r="E14" s="356"/>
      <c r="F14" s="356"/>
      <c r="G14" s="356"/>
      <c r="H14" s="356"/>
      <c r="I14" s="356"/>
    </row>
    <row r="15" ht="31.199999999999999">
      <c r="A15" s="355" t="s">
        <v>534</v>
      </c>
      <c r="B15" s="356"/>
      <c r="C15" s="356"/>
      <c r="D15" s="356"/>
      <c r="E15" s="356"/>
      <c r="F15" s="356"/>
      <c r="G15" s="356"/>
      <c r="H15" s="356"/>
      <c r="I15" s="356"/>
    </row>
    <row r="16" ht="33.75" customHeight="1">
      <c r="A16" s="357" t="s">
        <v>537</v>
      </c>
      <c r="B16" s="362"/>
      <c r="C16" s="362"/>
      <c r="D16" s="362"/>
      <c r="E16" s="362"/>
      <c r="F16" s="362"/>
      <c r="G16" s="362"/>
      <c r="H16" s="362"/>
      <c r="I16" s="362"/>
    </row>
    <row r="17" ht="33" customHeight="1">
      <c r="A17" s="359" t="s">
        <v>538</v>
      </c>
      <c r="B17" s="360"/>
      <c r="C17" s="360"/>
      <c r="D17" s="360"/>
      <c r="E17" s="360"/>
      <c r="F17" s="360"/>
      <c r="G17" s="360"/>
      <c r="H17" s="360"/>
      <c r="I17" s="360"/>
    </row>
    <row r="18">
      <c r="A18" s="355" t="s">
        <v>26</v>
      </c>
      <c r="B18" s="356"/>
      <c r="C18" s="356"/>
      <c r="D18" s="356"/>
      <c r="E18" s="356"/>
      <c r="F18" s="356"/>
      <c r="G18" s="356"/>
      <c r="H18" s="356"/>
      <c r="I18" s="356"/>
    </row>
    <row r="19" ht="31.199999999999999">
      <c r="A19" s="355" t="s">
        <v>534</v>
      </c>
      <c r="B19" s="356"/>
      <c r="C19" s="356"/>
      <c r="D19" s="356"/>
      <c r="E19" s="356"/>
      <c r="F19" s="356"/>
      <c r="G19" s="356"/>
      <c r="H19" s="356"/>
      <c r="I19" s="356"/>
    </row>
    <row r="20" ht="51" customHeight="1">
      <c r="A20" s="357" t="s">
        <v>539</v>
      </c>
      <c r="B20" s="358"/>
      <c r="C20" s="358"/>
      <c r="D20" s="358"/>
      <c r="E20" s="358"/>
      <c r="F20" s="358"/>
      <c r="G20" s="358"/>
      <c r="H20" s="358"/>
      <c r="I20" s="358"/>
    </row>
    <row r="21" ht="16.199999999999999"/>
    <row r="22">
      <c r="A22" s="67" t="s">
        <v>540</v>
      </c>
    </row>
    <row r="23">
      <c r="A23" s="67" t="s">
        <v>541</v>
      </c>
      <c r="G23" s="67"/>
    </row>
    <row r="24" s="34" customFormat="1">
      <c r="A24" s="302" t="s">
        <v>6</v>
      </c>
      <c r="B24" s="302" t="s">
        <v>542</v>
      </c>
      <c r="C24" s="363" t="str">
        <f>B5</f>
        <v>31.12.2019</v>
      </c>
      <c r="D24" s="363" t="str">
        <f t="shared" ref="D24:I24" si="171">C5</f>
        <v>31.12.2018</v>
      </c>
      <c r="E24" s="363" t="str">
        <f t="shared" si="171"/>
        <v>31.12.2017</v>
      </c>
      <c r="F24" s="363" t="str">
        <f t="shared" si="171"/>
        <v>31.12.2016</v>
      </c>
      <c r="G24" s="363" t="str">
        <f t="shared" si="171"/>
        <v>31.12.2015</v>
      </c>
      <c r="H24" s="363" t="str">
        <f t="shared" si="171"/>
        <v>31.12.2014</v>
      </c>
      <c r="I24" s="363" t="str">
        <f t="shared" si="171"/>
        <v>31.12.2013</v>
      </c>
      <c r="J24" s="363" t="str">
        <f>I5</f>
        <v>31.12.2012</v>
      </c>
    </row>
    <row r="25">
      <c r="A25" s="183" t="s">
        <v>543</v>
      </c>
      <c r="B25" s="323" t="s">
        <v>436</v>
      </c>
      <c r="C25" s="185"/>
      <c r="D25" s="185"/>
      <c r="E25" s="185"/>
      <c r="F25" s="185"/>
      <c r="G25" s="185"/>
      <c r="H25" s="185"/>
      <c r="I25" s="185"/>
      <c r="J25" s="185"/>
    </row>
    <row r="26" ht="31.199999999999999">
      <c r="A26" s="183" t="s">
        <v>544</v>
      </c>
      <c r="B26" s="323" t="s">
        <v>438</v>
      </c>
      <c r="C26" s="185"/>
      <c r="D26" s="185"/>
      <c r="E26" s="185"/>
      <c r="F26" s="185"/>
      <c r="G26" s="185"/>
      <c r="H26" s="185"/>
      <c r="I26" s="185"/>
      <c r="J26" s="185"/>
    </row>
    <row r="27" ht="31.199999999999999">
      <c r="A27" s="183" t="s">
        <v>545</v>
      </c>
      <c r="B27" s="323" t="s">
        <v>546</v>
      </c>
      <c r="C27" s="185"/>
      <c r="D27" s="185"/>
      <c r="E27" s="185"/>
      <c r="F27" s="185"/>
      <c r="G27" s="185"/>
      <c r="H27" s="185"/>
      <c r="I27" s="185"/>
      <c r="J27" s="185"/>
    </row>
    <row r="28">
      <c r="A28" s="364" t="s">
        <v>443</v>
      </c>
      <c r="B28" s="185"/>
      <c r="C28" s="185"/>
      <c r="D28" s="185"/>
      <c r="E28" s="185"/>
      <c r="F28" s="185"/>
      <c r="G28" s="185"/>
      <c r="H28" s="185"/>
      <c r="I28" s="185"/>
      <c r="J28" s="185"/>
    </row>
    <row r="29">
      <c r="A29" s="78"/>
    </row>
    <row r="30">
      <c r="A30" s="78"/>
    </row>
    <row r="31" s="34" customFormat="1">
      <c r="A31" s="180" t="s">
        <v>36</v>
      </c>
      <c r="B31" s="302" t="s">
        <v>542</v>
      </c>
      <c r="C31" s="363" t="str">
        <f>C24</f>
        <v>31.12.2019</v>
      </c>
      <c r="D31" s="363" t="str">
        <f t="shared" ref="D31:I31" si="172">D24</f>
        <v>31.12.2018</v>
      </c>
      <c r="E31" s="363" t="str">
        <f t="shared" si="172"/>
        <v>31.12.2017</v>
      </c>
      <c r="F31" s="363" t="str">
        <f t="shared" si="172"/>
        <v>31.12.2016</v>
      </c>
      <c r="G31" s="363" t="str">
        <f t="shared" si="172"/>
        <v>31.12.2015</v>
      </c>
      <c r="H31" s="363" t="str">
        <f t="shared" si="172"/>
        <v>31.12.2014</v>
      </c>
      <c r="I31" s="363" t="str">
        <f t="shared" si="172"/>
        <v>31.12.2013</v>
      </c>
      <c r="J31" s="363" t="str">
        <f>J24</f>
        <v>31.12.2012</v>
      </c>
    </row>
    <row r="32" ht="31.199999999999999">
      <c r="A32" s="183" t="s">
        <v>547</v>
      </c>
      <c r="B32" s="323" t="s">
        <v>548</v>
      </c>
      <c r="C32" s="185"/>
      <c r="D32" s="185"/>
      <c r="E32" s="185"/>
      <c r="F32" s="185"/>
      <c r="G32" s="185"/>
      <c r="H32" s="185"/>
      <c r="I32" s="185"/>
      <c r="J32" s="185"/>
    </row>
    <row r="33">
      <c r="A33" s="183" t="s">
        <v>549</v>
      </c>
      <c r="B33" s="323" t="s">
        <v>449</v>
      </c>
      <c r="C33" s="185"/>
      <c r="D33" s="185"/>
      <c r="E33" s="185"/>
      <c r="F33" s="185"/>
      <c r="G33" s="185"/>
      <c r="H33" s="185"/>
      <c r="I33" s="185"/>
      <c r="J33" s="185"/>
    </row>
    <row r="34" ht="31.199999999999999">
      <c r="A34" s="183" t="s">
        <v>550</v>
      </c>
      <c r="B34" s="323" t="s">
        <v>451</v>
      </c>
      <c r="C34" s="185"/>
      <c r="D34" s="185"/>
      <c r="E34" s="185"/>
      <c r="F34" s="185"/>
      <c r="G34" s="185"/>
      <c r="H34" s="185"/>
      <c r="I34" s="185"/>
      <c r="J34" s="185"/>
    </row>
    <row r="35">
      <c r="A35" s="364" t="s">
        <v>443</v>
      </c>
      <c r="B35" s="185"/>
      <c r="C35" s="185"/>
      <c r="D35" s="185"/>
      <c r="E35" s="185"/>
      <c r="F35" s="185"/>
      <c r="G35" s="185"/>
      <c r="H35" s="185"/>
      <c r="I35" s="185"/>
      <c r="J35" s="185"/>
    </row>
    <row r="36">
      <c r="A36" s="79"/>
    </row>
    <row r="37">
      <c r="A37" s="67" t="s">
        <v>551</v>
      </c>
      <c r="I37" s="67"/>
      <c r="J37" s="67"/>
    </row>
    <row r="38" ht="16.199999999999999">
      <c r="A38" s="365" t="s">
        <v>552</v>
      </c>
      <c r="B38" s="302" t="str">
        <f>B31</f>
        <v>Обозначения</v>
      </c>
      <c r="C38" s="302" t="str">
        <f t="shared" ref="C38:I38" si="173">C31</f>
        <v>31.12.2019</v>
      </c>
      <c r="D38" s="302" t="str">
        <f t="shared" si="173"/>
        <v>31.12.2018</v>
      </c>
      <c r="E38" s="302" t="str">
        <f t="shared" si="173"/>
        <v>31.12.2017</v>
      </c>
      <c r="F38" s="302" t="str">
        <f t="shared" si="173"/>
        <v>31.12.2016</v>
      </c>
      <c r="G38" s="302" t="str">
        <f t="shared" si="173"/>
        <v>31.12.2015</v>
      </c>
      <c r="H38" s="302" t="str">
        <f t="shared" si="173"/>
        <v>31.12.2014</v>
      </c>
      <c r="I38" s="302" t="str">
        <f t="shared" si="173"/>
        <v>31.12.2013</v>
      </c>
      <c r="J38" s="302" t="str">
        <f>J31</f>
        <v>31.12.2012</v>
      </c>
    </row>
    <row r="39" ht="31.199999999999999">
      <c r="A39" s="183" t="s">
        <v>553</v>
      </c>
      <c r="B39" s="366" t="s">
        <v>554</v>
      </c>
      <c r="C39" s="185"/>
      <c r="D39" s="185"/>
      <c r="E39" s="185"/>
      <c r="F39" s="185"/>
      <c r="G39" s="185"/>
      <c r="H39" s="185"/>
      <c r="I39" s="185"/>
      <c r="J39" s="185"/>
    </row>
    <row r="40" ht="62.399999999999999">
      <c r="A40" s="183" t="s">
        <v>555</v>
      </c>
      <c r="B40" s="366" t="s">
        <v>556</v>
      </c>
      <c r="C40" s="185"/>
      <c r="D40" s="185"/>
      <c r="E40" s="185"/>
      <c r="F40" s="185"/>
      <c r="G40" s="185"/>
      <c r="H40" s="185"/>
      <c r="I40" s="185"/>
      <c r="J40" s="185"/>
    </row>
    <row r="41" ht="46.799999999999997">
      <c r="A41" s="183" t="s">
        <v>557</v>
      </c>
      <c r="B41" s="366" t="s">
        <v>558</v>
      </c>
      <c r="C41" s="185"/>
      <c r="D41" s="185"/>
      <c r="E41" s="185"/>
      <c r="F41" s="185"/>
      <c r="G41" s="185"/>
      <c r="H41" s="185"/>
      <c r="I41" s="185"/>
      <c r="J41" s="185"/>
    </row>
    <row r="43">
      <c r="A43" s="67" t="s">
        <v>559</v>
      </c>
    </row>
    <row r="44" ht="16.199999999999999">
      <c r="A44" s="367"/>
    </row>
    <row r="45">
      <c r="A45" s="67" t="s">
        <v>541</v>
      </c>
      <c r="G45" s="67"/>
    </row>
    <row r="46" s="34" customFormat="1">
      <c r="A46" s="302" t="s">
        <v>6</v>
      </c>
      <c r="B46" s="302" t="str">
        <f>B38</f>
        <v>Обозначения</v>
      </c>
      <c r="C46" s="302" t="str">
        <f t="shared" ref="C46:I70" si="174">C38</f>
        <v>31.12.2019</v>
      </c>
      <c r="D46" s="302" t="str">
        <f t="shared" si="174"/>
        <v>31.12.2018</v>
      </c>
      <c r="E46" s="302" t="str">
        <f t="shared" si="174"/>
        <v>31.12.2017</v>
      </c>
      <c r="F46" s="302" t="str">
        <f t="shared" si="174"/>
        <v>31.12.2016</v>
      </c>
      <c r="G46" s="302" t="str">
        <f t="shared" si="174"/>
        <v>31.12.2015</v>
      </c>
      <c r="H46" s="302" t="str">
        <f t="shared" si="174"/>
        <v>31.12.2014</v>
      </c>
      <c r="I46" s="302" t="str">
        <f t="shared" si="174"/>
        <v>31.12.2013</v>
      </c>
      <c r="J46" s="302" t="str">
        <f>J38</f>
        <v>31.12.2012</v>
      </c>
    </row>
    <row r="47">
      <c r="A47" s="183" t="s">
        <v>543</v>
      </c>
      <c r="B47" s="323" t="s">
        <v>436</v>
      </c>
      <c r="C47" s="185"/>
      <c r="D47" s="185"/>
      <c r="E47" s="185"/>
      <c r="F47" s="185"/>
      <c r="G47" s="185"/>
      <c r="H47" s="185"/>
      <c r="I47" s="185"/>
      <c r="J47" s="185"/>
    </row>
    <row r="48" ht="31.199999999999999">
      <c r="A48" s="183" t="s">
        <v>544</v>
      </c>
      <c r="B48" s="323" t="s">
        <v>438</v>
      </c>
      <c r="C48" s="185"/>
      <c r="D48" s="185"/>
      <c r="E48" s="185"/>
      <c r="F48" s="185"/>
      <c r="G48" s="185"/>
      <c r="H48" s="185"/>
      <c r="I48" s="185"/>
      <c r="J48" s="185"/>
    </row>
    <row r="49">
      <c r="A49" s="183" t="s">
        <v>560</v>
      </c>
      <c r="B49" s="323" t="s">
        <v>440</v>
      </c>
      <c r="C49" s="185"/>
      <c r="D49" s="185"/>
      <c r="E49" s="185"/>
      <c r="F49" s="185"/>
      <c r="G49" s="185"/>
      <c r="H49" s="185"/>
      <c r="I49" s="185"/>
      <c r="J49" s="185"/>
    </row>
    <row r="50" ht="31.199999999999999">
      <c r="A50" s="183" t="s">
        <v>561</v>
      </c>
      <c r="B50" s="323" t="s">
        <v>442</v>
      </c>
      <c r="C50" s="185"/>
      <c r="D50" s="185"/>
      <c r="E50" s="185"/>
      <c r="F50" s="185"/>
      <c r="G50" s="185"/>
      <c r="H50" s="185"/>
      <c r="I50" s="185"/>
      <c r="J50" s="185"/>
    </row>
    <row r="51">
      <c r="A51" s="364" t="s">
        <v>443</v>
      </c>
      <c r="B51" s="323"/>
      <c r="C51" s="185"/>
      <c r="D51" s="185"/>
      <c r="E51" s="185"/>
      <c r="F51" s="185"/>
      <c r="G51" s="185"/>
      <c r="H51" s="185"/>
      <c r="I51" s="185"/>
      <c r="J51" s="185"/>
    </row>
    <row r="52">
      <c r="A52" s="78"/>
    </row>
    <row r="53">
      <c r="A53" s="78"/>
    </row>
    <row r="54" s="34" customFormat="1">
      <c r="A54" s="180" t="s">
        <v>36</v>
      </c>
      <c r="B54" s="302" t="str">
        <f>B46</f>
        <v>Обозначения</v>
      </c>
      <c r="C54" s="302" t="str">
        <f t="shared" si="174"/>
        <v>31.12.2019</v>
      </c>
      <c r="D54" s="302" t="str">
        <f t="shared" si="174"/>
        <v>31.12.2018</v>
      </c>
      <c r="E54" s="302" t="str">
        <f t="shared" si="174"/>
        <v>31.12.2017</v>
      </c>
      <c r="F54" s="302" t="str">
        <f t="shared" si="174"/>
        <v>31.12.2016</v>
      </c>
      <c r="G54" s="302" t="str">
        <f t="shared" si="174"/>
        <v>31.12.2015</v>
      </c>
      <c r="H54" s="302" t="str">
        <f t="shared" si="174"/>
        <v>31.12.2014</v>
      </c>
      <c r="I54" s="302" t="str">
        <f t="shared" si="174"/>
        <v>31.12.2013</v>
      </c>
      <c r="J54" s="302" t="str">
        <f>J46</f>
        <v>31.12.2012</v>
      </c>
    </row>
    <row r="55">
      <c r="A55" s="183" t="s">
        <v>562</v>
      </c>
      <c r="B55" s="323" t="s">
        <v>445</v>
      </c>
      <c r="C55" s="185"/>
      <c r="D55" s="185"/>
      <c r="E55" s="185"/>
      <c r="F55" s="185"/>
      <c r="G55" s="185"/>
      <c r="H55" s="185"/>
      <c r="I55" s="185"/>
      <c r="J55" s="185"/>
    </row>
    <row r="56">
      <c r="A56" s="183" t="s">
        <v>563</v>
      </c>
      <c r="B56" s="323" t="s">
        <v>447</v>
      </c>
      <c r="C56" s="185"/>
      <c r="D56" s="185"/>
      <c r="E56" s="185"/>
      <c r="F56" s="185"/>
      <c r="G56" s="185"/>
      <c r="H56" s="185"/>
      <c r="I56" s="185"/>
      <c r="J56" s="185"/>
    </row>
    <row r="57">
      <c r="A57" s="183" t="s">
        <v>549</v>
      </c>
      <c r="B57" s="323" t="s">
        <v>449</v>
      </c>
      <c r="C57" s="185"/>
      <c r="D57" s="185"/>
      <c r="E57" s="185"/>
      <c r="F57" s="185"/>
      <c r="G57" s="185"/>
      <c r="H57" s="185"/>
      <c r="I57" s="185"/>
      <c r="J57" s="185"/>
    </row>
    <row r="58" ht="31.199999999999999">
      <c r="A58" s="183" t="s">
        <v>550</v>
      </c>
      <c r="B58" s="323" t="s">
        <v>451</v>
      </c>
      <c r="C58" s="185"/>
      <c r="D58" s="185"/>
      <c r="E58" s="185"/>
      <c r="F58" s="185"/>
      <c r="G58" s="185"/>
      <c r="H58" s="185"/>
      <c r="I58" s="185"/>
      <c r="J58" s="185"/>
    </row>
    <row r="59">
      <c r="A59" s="364" t="s">
        <v>443</v>
      </c>
      <c r="B59" s="323"/>
      <c r="C59" s="185"/>
      <c r="D59" s="185"/>
      <c r="E59" s="185"/>
      <c r="F59" s="185"/>
      <c r="G59" s="185"/>
      <c r="H59" s="185"/>
      <c r="I59" s="185"/>
      <c r="J59" s="185"/>
    </row>
    <row r="60">
      <c r="I60" s="67"/>
    </row>
    <row r="61">
      <c r="A61" s="67" t="s">
        <v>564</v>
      </c>
      <c r="I61" s="67"/>
    </row>
    <row r="62" s="34" customFormat="1" ht="16.199999999999999">
      <c r="A62" s="365" t="s">
        <v>552</v>
      </c>
      <c r="B62" s="302" t="str">
        <f>B54</f>
        <v>Обозначения</v>
      </c>
      <c r="C62" s="302" t="str">
        <f t="shared" si="174"/>
        <v>31.12.2019</v>
      </c>
      <c r="D62" s="302" t="str">
        <f t="shared" si="174"/>
        <v>31.12.2018</v>
      </c>
      <c r="E62" s="302" t="str">
        <f t="shared" si="174"/>
        <v>31.12.2017</v>
      </c>
      <c r="F62" s="302" t="str">
        <f t="shared" si="174"/>
        <v>31.12.2016</v>
      </c>
      <c r="G62" s="302" t="str">
        <f t="shared" si="174"/>
        <v>31.12.2015</v>
      </c>
      <c r="H62" s="302" t="str">
        <f t="shared" si="174"/>
        <v>31.12.2014</v>
      </c>
      <c r="I62" s="302" t="str">
        <f t="shared" si="174"/>
        <v>31.12.2013</v>
      </c>
      <c r="J62" s="302" t="str">
        <f>J54</f>
        <v>31.12.2012</v>
      </c>
    </row>
    <row r="63">
      <c r="A63" s="183" t="s">
        <v>565</v>
      </c>
      <c r="B63" s="323" t="s">
        <v>566</v>
      </c>
      <c r="C63" s="185"/>
      <c r="D63" s="185"/>
      <c r="E63" s="185"/>
      <c r="F63" s="185"/>
      <c r="G63" s="185"/>
      <c r="H63" s="185"/>
      <c r="I63" s="185"/>
      <c r="J63" s="185"/>
    </row>
    <row r="64" ht="46.799999999999997">
      <c r="A64" s="183" t="s">
        <v>567</v>
      </c>
      <c r="B64" s="323" t="s">
        <v>568</v>
      </c>
      <c r="C64" s="185"/>
      <c r="D64" s="185"/>
      <c r="E64" s="185"/>
      <c r="F64" s="185"/>
      <c r="G64" s="185"/>
      <c r="H64" s="185"/>
      <c r="I64" s="185"/>
      <c r="J64" s="185"/>
    </row>
    <row r="65" ht="31.199999999999999">
      <c r="A65" s="183" t="s">
        <v>569</v>
      </c>
      <c r="B65" s="323" t="s">
        <v>570</v>
      </c>
      <c r="C65" s="185"/>
      <c r="D65" s="185"/>
      <c r="E65" s="185"/>
      <c r="F65" s="185"/>
      <c r="G65" s="185"/>
      <c r="H65" s="185"/>
      <c r="I65" s="185"/>
      <c r="J65" s="185"/>
    </row>
    <row r="66" ht="48" customHeight="1">
      <c r="A66" s="183" t="s">
        <v>571</v>
      </c>
      <c r="B66" s="323" t="s">
        <v>572</v>
      </c>
      <c r="C66" s="185"/>
      <c r="D66" s="185"/>
      <c r="E66" s="185"/>
      <c r="F66" s="185"/>
      <c r="G66" s="185"/>
      <c r="H66" s="185"/>
      <c r="I66" s="185"/>
      <c r="J66" s="185"/>
    </row>
    <row r="68">
      <c r="A68" s="353" t="s">
        <v>573</v>
      </c>
    </row>
    <row r="69" s="199" customFormat="1">
      <c r="A69" s="208" t="s">
        <v>574</v>
      </c>
      <c r="D69" s="220"/>
    </row>
    <row r="70" s="346" customFormat="1">
      <c r="A70" s="368" t="s">
        <v>177</v>
      </c>
      <c r="B70" s="210" t="s">
        <v>575</v>
      </c>
      <c r="C70" s="369" t="str">
        <f t="shared" si="174"/>
        <v>31.12.2019</v>
      </c>
      <c r="D70" s="369" t="str">
        <f t="shared" ref="D70:I70" si="175">D62</f>
        <v>31.12.2018</v>
      </c>
      <c r="E70" s="369" t="str">
        <f t="shared" si="175"/>
        <v>31.12.2017</v>
      </c>
      <c r="F70" s="369" t="str">
        <f t="shared" si="175"/>
        <v>31.12.2016</v>
      </c>
      <c r="G70" s="369" t="str">
        <f t="shared" si="175"/>
        <v>31.12.2015</v>
      </c>
      <c r="H70" s="369" t="str">
        <f t="shared" si="175"/>
        <v>31.12.2014</v>
      </c>
      <c r="I70" s="369" t="str">
        <f t="shared" si="175"/>
        <v>31.12.2013</v>
      </c>
      <c r="J70" s="369" t="str">
        <f>J62</f>
        <v>31.12.2012</v>
      </c>
    </row>
    <row r="71" s="199" customFormat="1">
      <c r="A71" s="212" t="s">
        <v>576</v>
      </c>
      <c r="B71" s="370">
        <v>1</v>
      </c>
      <c r="C71" s="371"/>
      <c r="D71" s="371"/>
      <c r="E71" s="371"/>
      <c r="F71" s="371"/>
      <c r="G71" s="371"/>
      <c r="H71" s="371"/>
      <c r="I71" s="371"/>
      <c r="J71" s="371"/>
    </row>
    <row r="72" s="199" customFormat="1">
      <c r="A72" s="350" t="s">
        <v>577</v>
      </c>
      <c r="B72" s="370">
        <v>0.050000000000000003</v>
      </c>
      <c r="C72" s="372"/>
      <c r="D72" s="372"/>
      <c r="E72" s="372"/>
      <c r="F72" s="372"/>
      <c r="G72" s="372"/>
      <c r="H72" s="372"/>
      <c r="I72" s="372"/>
      <c r="J72" s="372"/>
    </row>
    <row r="73" s="199" customFormat="1">
      <c r="A73" s="350" t="s">
        <v>578</v>
      </c>
      <c r="B73" s="370">
        <v>0.69999999999999996</v>
      </c>
      <c r="C73" s="371"/>
      <c r="D73" s="371"/>
      <c r="E73" s="371"/>
      <c r="F73" s="371"/>
      <c r="G73" s="371"/>
      <c r="H73" s="371"/>
      <c r="I73" s="371"/>
      <c r="J73" s="371"/>
    </row>
    <row r="74" s="199" customFormat="1">
      <c r="A74" s="350" t="s">
        <v>579</v>
      </c>
      <c r="B74" s="370">
        <v>1.5</v>
      </c>
      <c r="C74" s="371"/>
      <c r="D74" s="371"/>
      <c r="E74" s="371"/>
      <c r="F74" s="371"/>
      <c r="G74" s="371"/>
      <c r="H74" s="371"/>
      <c r="I74" s="371"/>
      <c r="J74" s="371"/>
    </row>
    <row r="75" s="199" customFormat="1">
      <c r="B75" s="373"/>
      <c r="C75" s="374"/>
      <c r="D75" s="374"/>
    </row>
    <row r="76" s="199" customFormat="1">
      <c r="A76" s="208" t="s">
        <v>580</v>
      </c>
      <c r="B76" s="373"/>
      <c r="C76" s="374"/>
      <c r="D76" s="374"/>
    </row>
    <row r="77" s="208" customFormat="1">
      <c r="A77" s="368" t="s">
        <v>177</v>
      </c>
      <c r="B77" s="375" t="str">
        <f>B70</f>
        <v>норматив</v>
      </c>
      <c r="C77" s="375" t="str">
        <f t="shared" ref="C77:I77" si="176">C70</f>
        <v>31.12.2019</v>
      </c>
      <c r="D77" s="375" t="str">
        <f t="shared" si="176"/>
        <v>31.12.2018</v>
      </c>
      <c r="E77" s="375" t="str">
        <f t="shared" si="176"/>
        <v>31.12.2017</v>
      </c>
      <c r="F77" s="375" t="str">
        <f t="shared" si="176"/>
        <v>31.12.2016</v>
      </c>
      <c r="G77" s="375" t="str">
        <f t="shared" si="176"/>
        <v>31.12.2015</v>
      </c>
      <c r="H77" s="375" t="str">
        <f t="shared" si="176"/>
        <v>31.12.2014</v>
      </c>
      <c r="I77" s="375" t="str">
        <f t="shared" si="176"/>
        <v>31.12.2013</v>
      </c>
      <c r="J77" s="375" t="str">
        <f>J70</f>
        <v>31.12.2012</v>
      </c>
    </row>
    <row r="78" s="199" customFormat="1">
      <c r="A78" s="376" t="s">
        <v>504</v>
      </c>
      <c r="B78" s="331">
        <v>0.5</v>
      </c>
      <c r="C78" s="377"/>
      <c r="D78" s="377"/>
      <c r="E78" s="377"/>
      <c r="F78" s="377"/>
      <c r="G78" s="377"/>
      <c r="H78" s="377"/>
      <c r="I78" s="377"/>
      <c r="J78" s="377"/>
    </row>
    <row r="79" s="199" customFormat="1">
      <c r="A79" s="376" t="s">
        <v>581</v>
      </c>
      <c r="B79" s="331">
        <v>0.69999999999999996</v>
      </c>
      <c r="C79" s="377"/>
      <c r="D79" s="377"/>
      <c r="E79" s="377"/>
      <c r="F79" s="377"/>
      <c r="G79" s="377"/>
      <c r="H79" s="377"/>
      <c r="I79" s="377"/>
      <c r="J79" s="377"/>
    </row>
    <row r="80" s="199" customFormat="1" ht="31.199999999999999">
      <c r="A80" s="376" t="s">
        <v>582</v>
      </c>
      <c r="B80" s="331">
        <f>2/3</f>
        <v>0.66666666666666663</v>
      </c>
      <c r="C80" s="377"/>
      <c r="D80" s="377"/>
      <c r="E80" s="377"/>
      <c r="F80" s="377"/>
      <c r="G80" s="377"/>
      <c r="H80" s="377"/>
      <c r="I80" s="377"/>
      <c r="J80" s="377"/>
    </row>
    <row r="81" s="199" customFormat="1" ht="31.199999999999999">
      <c r="A81" s="376" t="s">
        <v>583</v>
      </c>
      <c r="B81" s="331">
        <v>0.10000000000000001</v>
      </c>
      <c r="C81" s="377"/>
      <c r="D81" s="377"/>
      <c r="E81" s="377"/>
      <c r="F81" s="377"/>
      <c r="G81" s="377"/>
      <c r="H81" s="377"/>
      <c r="I81" s="377"/>
      <c r="J81" s="377"/>
    </row>
    <row r="82" s="199" customFormat="1" ht="31.199999999999999">
      <c r="A82" s="376" t="s">
        <v>584</v>
      </c>
      <c r="B82" s="331">
        <v>1</v>
      </c>
      <c r="C82" s="377"/>
      <c r="D82" s="377"/>
      <c r="E82" s="377"/>
      <c r="F82" s="377"/>
      <c r="G82" s="377"/>
      <c r="H82" s="377"/>
      <c r="I82" s="377"/>
      <c r="J82" s="377"/>
    </row>
    <row r="83" s="199" customFormat="1" ht="46.799999999999997">
      <c r="A83" s="376" t="s">
        <v>585</v>
      </c>
      <c r="B83" s="331">
        <v>0.10000000000000001</v>
      </c>
      <c r="C83" s="377"/>
      <c r="D83" s="377"/>
      <c r="E83" s="377"/>
      <c r="F83" s="377"/>
      <c r="G83" s="377"/>
      <c r="H83" s="377"/>
      <c r="I83" s="377"/>
      <c r="J83" s="377"/>
    </row>
    <row r="84" s="199" customFormat="1">
      <c r="A84" s="378"/>
      <c r="B84" s="379"/>
      <c r="C84" s="207"/>
      <c r="D84" s="207"/>
    </row>
    <row r="86" s="199" customFormat="1">
      <c r="A86" s="208" t="s">
        <v>586</v>
      </c>
      <c r="B86" s="379"/>
      <c r="C86" s="207"/>
      <c r="D86" s="207"/>
    </row>
    <row r="87" s="208" customFormat="1">
      <c r="A87" s="368" t="s">
        <v>177</v>
      </c>
      <c r="B87" s="339" t="str">
        <f>C77</f>
        <v>31.12.2019</v>
      </c>
      <c r="C87" s="339" t="str">
        <f t="shared" ref="C87:H87" si="177">D77</f>
        <v>31.12.2018</v>
      </c>
      <c r="D87" s="339" t="str">
        <f t="shared" si="177"/>
        <v>31.12.2017</v>
      </c>
      <c r="E87" s="339" t="str">
        <f t="shared" si="177"/>
        <v>31.12.2016</v>
      </c>
      <c r="F87" s="339" t="str">
        <f t="shared" si="177"/>
        <v>31.12.2015</v>
      </c>
      <c r="G87" s="339" t="str">
        <f t="shared" si="177"/>
        <v>31.12.2014</v>
      </c>
      <c r="H87" s="339" t="str">
        <f t="shared" si="177"/>
        <v>31.12.2013</v>
      </c>
      <c r="I87" s="339" t="str">
        <f>J77</f>
        <v>31.12.2012</v>
      </c>
    </row>
    <row r="88" s="199" customFormat="1">
      <c r="A88" s="376" t="s">
        <v>587</v>
      </c>
      <c r="B88" s="380"/>
      <c r="C88" s="380"/>
      <c r="D88" s="380"/>
      <c r="E88" s="380"/>
      <c r="F88" s="380"/>
      <c r="G88" s="380"/>
      <c r="H88" s="380"/>
      <c r="I88" s="380"/>
    </row>
    <row r="89" s="199" customFormat="1" ht="31.199999999999999">
      <c r="A89" s="376" t="s">
        <v>588</v>
      </c>
      <c r="B89" s="380"/>
      <c r="C89" s="380"/>
      <c r="D89" s="380"/>
      <c r="E89" s="380"/>
      <c r="F89" s="380"/>
      <c r="G89" s="380"/>
      <c r="H89" s="380"/>
      <c r="I89" s="380"/>
    </row>
    <row r="90" s="199" customFormat="1" ht="31.199999999999999">
      <c r="A90" s="376" t="s">
        <v>589</v>
      </c>
      <c r="B90" s="380"/>
      <c r="C90" s="380"/>
      <c r="D90" s="380"/>
      <c r="E90" s="380"/>
      <c r="F90" s="380"/>
      <c r="G90" s="380"/>
      <c r="H90" s="380"/>
      <c r="I90" s="380"/>
    </row>
  </sheetData>
  <printOptions headings="0" gridLines="0"/>
  <pageMargins left="0.75" right="0.75" top="1" bottom="1" header="0.5" footer="0.5"/>
  <pageSetup paperSize="9" scale="10" fitToWidth="1" fitToHeight="1" pageOrder="downThenOver" orientation="portrait" usePrinterDefaults="1" blackAndWhite="0" draft="0" cellComments="none" useFirstPageNumber="0" errors="displayed" horizontalDpi="4294967293" verticalDpi="600" copies="1"/>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1"/>
  </sheetPr>
  <sheetViews>
    <sheetView topLeftCell="A46" zoomScale="75" workbookViewId="0">
      <selection activeCell="O19" activeCellId="0" sqref="O19"/>
    </sheetView>
  </sheetViews>
  <sheetFormatPr defaultColWidth="9.109375" defaultRowHeight="15.6"/>
  <cols>
    <col customWidth="1" min="1" max="1" style="65" width="30.5546875"/>
    <col customWidth="1" min="2" max="32" style="65" width="16.6640625"/>
    <col customWidth="1" min="33" max="38" style="65" width="17"/>
    <col min="39" max="16384" style="65" width="9.109375"/>
  </cols>
  <sheetData>
    <row r="1">
      <c r="A1" s="67" t="s">
        <v>590</v>
      </c>
    </row>
    <row r="2">
      <c r="A2" s="67"/>
    </row>
    <row r="3">
      <c r="A3" s="67" t="s">
        <v>591</v>
      </c>
    </row>
    <row r="4" s="199" customFormat="1" ht="15.75" customHeight="1">
      <c r="A4" s="180" t="s">
        <v>177</v>
      </c>
      <c r="B4" s="180" t="s">
        <v>421</v>
      </c>
      <c r="C4" s="180"/>
      <c r="D4" s="180"/>
      <c r="E4" s="180"/>
      <c r="F4" s="180"/>
      <c r="G4" s="180"/>
      <c r="H4" s="180"/>
      <c r="I4" s="180"/>
      <c r="J4" s="321" t="s">
        <v>422</v>
      </c>
      <c r="K4" s="321"/>
      <c r="L4" s="321"/>
      <c r="M4" s="321"/>
      <c r="N4" s="321"/>
      <c r="O4" s="321"/>
      <c r="P4" s="321"/>
      <c r="Q4" s="321"/>
      <c r="R4" s="381" t="s">
        <v>507</v>
      </c>
      <c r="S4" s="382"/>
      <c r="T4" s="382"/>
      <c r="U4" s="382"/>
      <c r="V4" s="382"/>
      <c r="W4" s="382"/>
      <c r="X4" s="382"/>
      <c r="Y4" s="382"/>
      <c r="Z4" s="382"/>
      <c r="AA4" s="382"/>
      <c r="AB4" s="382"/>
      <c r="AC4" s="382"/>
      <c r="AD4" s="382"/>
      <c r="AE4" s="382"/>
      <c r="AF4" s="382"/>
      <c r="AG4" s="382"/>
      <c r="AH4" s="382"/>
      <c r="AI4" s="382"/>
      <c r="AJ4" s="382"/>
      <c r="AK4" s="382"/>
      <c r="AL4" s="383"/>
    </row>
    <row r="5" s="217" customFormat="1">
      <c r="A5" s="180"/>
      <c r="B5" s="180"/>
      <c r="C5" s="180"/>
      <c r="D5" s="180"/>
      <c r="E5" s="180"/>
      <c r="F5" s="180"/>
      <c r="G5" s="180"/>
      <c r="H5" s="180"/>
      <c r="I5" s="180"/>
      <c r="J5" s="321"/>
      <c r="K5" s="321"/>
      <c r="L5" s="321"/>
      <c r="M5" s="321"/>
      <c r="N5" s="321"/>
      <c r="O5" s="321"/>
      <c r="P5" s="321"/>
      <c r="Q5" s="321"/>
      <c r="R5" s="211" t="e">
        <f>аб!#REF!</f>
        <v>#REF!</v>
      </c>
      <c r="S5" s="211"/>
      <c r="T5" s="211"/>
      <c r="U5" s="211" t="e">
        <f>аб!#REF!</f>
        <v>#REF!</v>
      </c>
      <c r="V5" s="211"/>
      <c r="W5" s="211"/>
      <c r="X5" s="211" t="e">
        <f>аб!#REF!</f>
        <v>#REF!</v>
      </c>
      <c r="Y5" s="211"/>
      <c r="Z5" s="211"/>
      <c r="AA5" s="211" t="e">
        <f>аб!#REF!</f>
        <v>#REF!</v>
      </c>
      <c r="AB5" s="211"/>
      <c r="AC5" s="211"/>
      <c r="AD5" s="211" t="e">
        <f>аб!#REF!</f>
        <v>#REF!</v>
      </c>
      <c r="AE5" s="211"/>
      <c r="AF5" s="211"/>
      <c r="AG5" s="211" t="e">
        <f>аб!#REF!</f>
        <v>#REF!</v>
      </c>
      <c r="AH5" s="211"/>
      <c r="AI5" s="211"/>
      <c r="AJ5" s="211" t="e">
        <f>аб!#REF!</f>
        <v>#REF!</v>
      </c>
      <c r="AK5" s="211"/>
      <c r="AL5" s="211"/>
    </row>
    <row r="6" s="217" customFormat="1" ht="31.199999999999999">
      <c r="A6" s="180"/>
      <c r="B6" s="321" t="str">
        <f>B29</f>
        <v>31.12.2019</v>
      </c>
      <c r="C6" s="321" t="str">
        <f t="shared" ref="C6:AL6" si="178">C29</f>
        <v>31.12.2018</v>
      </c>
      <c r="D6" s="321" t="str">
        <f t="shared" si="178"/>
        <v>31.12.2017</v>
      </c>
      <c r="E6" s="321" t="str">
        <f t="shared" si="178"/>
        <v>31.12.2016</v>
      </c>
      <c r="F6" s="321" t="str">
        <f t="shared" si="178"/>
        <v>31.12.2015</v>
      </c>
      <c r="G6" s="321" t="str">
        <f t="shared" si="178"/>
        <v>31.12.2014</v>
      </c>
      <c r="H6" s="321" t="str">
        <f t="shared" si="178"/>
        <v>31.12.2013</v>
      </c>
      <c r="I6" s="321" t="str">
        <f t="shared" si="178"/>
        <v>31.12.2012</v>
      </c>
      <c r="J6" s="321" t="str">
        <f t="shared" si="178"/>
        <v>31.12.2019</v>
      </c>
      <c r="K6" s="321" t="str">
        <f t="shared" si="178"/>
        <v>31.12.2018</v>
      </c>
      <c r="L6" s="321" t="str">
        <f t="shared" si="178"/>
        <v>31.12.2017</v>
      </c>
      <c r="M6" s="321" t="str">
        <f t="shared" si="178"/>
        <v>31.12.2016</v>
      </c>
      <c r="N6" s="321" t="str">
        <f t="shared" si="178"/>
        <v>31.12.2015</v>
      </c>
      <c r="O6" s="321" t="str">
        <f t="shared" si="178"/>
        <v>31.12.2014</v>
      </c>
      <c r="P6" s="321" t="str">
        <f t="shared" si="178"/>
        <v>31.12.2013</v>
      </c>
      <c r="Q6" s="321" t="str">
        <f t="shared" si="178"/>
        <v>31.12.2012</v>
      </c>
      <c r="R6" s="321" t="str">
        <f t="shared" si="178"/>
        <v xml:space="preserve">в тыс. руб.</v>
      </c>
      <c r="S6" s="321" t="str">
        <f t="shared" si="178"/>
        <v xml:space="preserve">темп прироста, %</v>
      </c>
      <c r="T6" s="321" t="str">
        <f t="shared" si="178"/>
        <v xml:space="preserve">в структуре, %</v>
      </c>
      <c r="U6" s="321" t="str">
        <f t="shared" si="178"/>
        <v xml:space="preserve">в тыс. руб.</v>
      </c>
      <c r="V6" s="321" t="str">
        <f t="shared" si="178"/>
        <v xml:space="preserve">темп прироста, %</v>
      </c>
      <c r="W6" s="321" t="str">
        <f t="shared" si="178"/>
        <v xml:space="preserve">в структуре, %</v>
      </c>
      <c r="X6" s="321" t="str">
        <f t="shared" si="178"/>
        <v xml:space="preserve">в тыс. руб.</v>
      </c>
      <c r="Y6" s="321" t="str">
        <f t="shared" si="178"/>
        <v xml:space="preserve">темп прироста, %</v>
      </c>
      <c r="Z6" s="321" t="str">
        <f t="shared" si="178"/>
        <v xml:space="preserve">в структуре, %</v>
      </c>
      <c r="AA6" s="321" t="str">
        <f t="shared" si="178"/>
        <v xml:space="preserve">в тыс. руб.</v>
      </c>
      <c r="AB6" s="321" t="str">
        <f t="shared" si="178"/>
        <v xml:space="preserve">темп прироста, %</v>
      </c>
      <c r="AC6" s="321" t="str">
        <f t="shared" si="178"/>
        <v xml:space="preserve">в структуре, %</v>
      </c>
      <c r="AD6" s="321" t="str">
        <f t="shared" si="178"/>
        <v xml:space="preserve">в тыс. руб.</v>
      </c>
      <c r="AE6" s="321" t="str">
        <f t="shared" si="178"/>
        <v xml:space="preserve">темп прироста, %</v>
      </c>
      <c r="AF6" s="321" t="str">
        <f t="shared" si="178"/>
        <v xml:space="preserve">в структуре, %</v>
      </c>
      <c r="AG6" s="321" t="str">
        <f t="shared" si="178"/>
        <v xml:space="preserve">в тыс. руб.</v>
      </c>
      <c r="AH6" s="321" t="str">
        <f t="shared" si="178"/>
        <v xml:space="preserve">темп прироста, %</v>
      </c>
      <c r="AI6" s="321" t="str">
        <f t="shared" si="178"/>
        <v xml:space="preserve">в структуре, %</v>
      </c>
      <c r="AJ6" s="321" t="str">
        <f t="shared" si="178"/>
        <v xml:space="preserve">в тыс. руб.</v>
      </c>
      <c r="AK6" s="321" t="str">
        <f t="shared" si="178"/>
        <v xml:space="preserve">темп прироста, %</v>
      </c>
      <c r="AL6" s="321" t="str">
        <f t="shared" si="178"/>
        <v xml:space="preserve">в структуре, %</v>
      </c>
    </row>
    <row r="7" ht="31.199999999999999">
      <c r="A7" s="384" t="s">
        <v>244</v>
      </c>
      <c r="B7" s="185"/>
      <c r="C7" s="185"/>
      <c r="D7" s="385"/>
      <c r="E7" s="385"/>
      <c r="F7" s="356"/>
      <c r="G7" s="386"/>
      <c r="H7" s="386"/>
      <c r="I7" s="385"/>
      <c r="J7" s="385"/>
      <c r="K7" s="385"/>
      <c r="L7" s="385"/>
      <c r="M7" s="385"/>
      <c r="N7" s="385"/>
      <c r="O7" s="385"/>
      <c r="P7" s="385"/>
      <c r="Q7" s="385"/>
      <c r="R7" s="385"/>
      <c r="S7" s="385"/>
      <c r="T7" s="385"/>
      <c r="U7" s="385"/>
      <c r="V7" s="385"/>
      <c r="W7" s="385"/>
      <c r="X7" s="385"/>
      <c r="Y7" s="385"/>
      <c r="Z7" s="385"/>
      <c r="AA7" s="385"/>
      <c r="AB7" s="385"/>
      <c r="AC7" s="385"/>
      <c r="AD7" s="385"/>
      <c r="AE7" s="385"/>
      <c r="AF7" s="385"/>
      <c r="AG7" s="385"/>
    </row>
    <row r="8" ht="33" customHeight="1">
      <c r="A8" s="384" t="s">
        <v>245</v>
      </c>
      <c r="B8" s="185"/>
      <c r="C8" s="185"/>
      <c r="D8" s="385"/>
      <c r="E8" s="385"/>
      <c r="F8" s="356"/>
      <c r="G8" s="386"/>
      <c r="H8" s="386"/>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row>
    <row r="9">
      <c r="A9" s="384" t="s">
        <v>246</v>
      </c>
      <c r="B9" s="185"/>
      <c r="C9" s="185"/>
      <c r="D9" s="385"/>
      <c r="E9" s="385"/>
      <c r="F9" s="356"/>
      <c r="G9" s="386"/>
      <c r="H9" s="386"/>
      <c r="I9" s="385"/>
      <c r="J9" s="385"/>
      <c r="K9" s="385"/>
      <c r="L9" s="385"/>
      <c r="M9" s="385"/>
      <c r="N9" s="385"/>
      <c r="O9" s="385"/>
      <c r="P9" s="385"/>
      <c r="Q9" s="385"/>
      <c r="R9" s="385"/>
      <c r="S9" s="385"/>
      <c r="T9" s="385"/>
      <c r="U9" s="385"/>
      <c r="V9" s="385"/>
      <c r="W9" s="385"/>
      <c r="X9" s="385"/>
      <c r="Y9" s="385"/>
      <c r="Z9" s="385"/>
      <c r="AA9" s="385"/>
      <c r="AB9" s="385"/>
      <c r="AC9" s="385"/>
      <c r="AD9" s="385"/>
      <c r="AE9" s="385"/>
      <c r="AF9" s="385"/>
      <c r="AG9" s="385"/>
    </row>
    <row r="10">
      <c r="A10" s="384" t="s">
        <v>247</v>
      </c>
      <c r="B10" s="185"/>
      <c r="C10" s="185"/>
      <c r="D10" s="385"/>
      <c r="E10" s="385"/>
      <c r="F10" s="356"/>
      <c r="G10" s="386"/>
      <c r="H10" s="386"/>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row>
    <row r="11">
      <c r="A11" s="384" t="s">
        <v>248</v>
      </c>
      <c r="B11" s="185"/>
      <c r="C11" s="185"/>
      <c r="D11" s="385"/>
      <c r="E11" s="385"/>
      <c r="F11" s="356"/>
      <c r="G11" s="386"/>
      <c r="H11" s="386"/>
      <c r="I11" s="385"/>
      <c r="J11" s="385"/>
      <c r="K11" s="385"/>
      <c r="L11" s="385"/>
      <c r="M11" s="385"/>
      <c r="N11" s="385"/>
      <c r="O11" s="385"/>
      <c r="P11" s="385"/>
      <c r="Q11" s="385"/>
      <c r="R11" s="385"/>
      <c r="S11" s="385"/>
      <c r="T11" s="385"/>
      <c r="U11" s="385"/>
      <c r="V11" s="385"/>
      <c r="W11" s="385"/>
      <c r="X11" s="385"/>
      <c r="Y11" s="385"/>
      <c r="Z11" s="385"/>
      <c r="AA11" s="385"/>
      <c r="AB11" s="385"/>
      <c r="AC11" s="385"/>
      <c r="AD11" s="385"/>
      <c r="AE11" s="385"/>
      <c r="AF11" s="385"/>
      <c r="AG11" s="385"/>
    </row>
    <row r="12">
      <c r="A12" s="384" t="s">
        <v>249</v>
      </c>
      <c r="B12" s="185"/>
      <c r="C12" s="185"/>
      <c r="D12" s="385"/>
      <c r="E12" s="385"/>
      <c r="F12" s="356"/>
      <c r="G12" s="386"/>
      <c r="H12" s="386"/>
      <c r="I12" s="385"/>
      <c r="J12" s="385"/>
      <c r="K12" s="385"/>
      <c r="L12" s="385"/>
      <c r="M12" s="385"/>
      <c r="N12" s="385"/>
      <c r="O12" s="385"/>
      <c r="P12" s="385"/>
      <c r="Q12" s="385"/>
      <c r="R12" s="385"/>
      <c r="S12" s="385"/>
      <c r="T12" s="385"/>
      <c r="U12" s="385"/>
      <c r="V12" s="385"/>
      <c r="W12" s="385"/>
      <c r="X12" s="385"/>
      <c r="Y12" s="385"/>
      <c r="Z12" s="385"/>
      <c r="AA12" s="385"/>
      <c r="AB12" s="385"/>
      <c r="AC12" s="385"/>
      <c r="AD12" s="385"/>
      <c r="AE12" s="385"/>
      <c r="AF12" s="385"/>
      <c r="AG12" s="385"/>
    </row>
    <row r="13">
      <c r="A13" s="183" t="s">
        <v>592</v>
      </c>
      <c r="B13" s="185"/>
      <c r="C13" s="185"/>
      <c r="D13" s="385"/>
      <c r="E13" s="385"/>
      <c r="F13" s="356"/>
      <c r="G13" s="386"/>
      <c r="H13" s="386"/>
      <c r="I13" s="385"/>
      <c r="J13" s="385"/>
      <c r="K13" s="385"/>
      <c r="L13" s="385"/>
      <c r="M13" s="385"/>
      <c r="N13" s="385"/>
      <c r="O13" s="385"/>
      <c r="P13" s="385"/>
      <c r="Q13" s="385"/>
      <c r="R13" s="385"/>
      <c r="S13" s="385"/>
      <c r="T13" s="385"/>
      <c r="U13" s="385"/>
      <c r="V13" s="385"/>
      <c r="W13" s="385"/>
      <c r="X13" s="385"/>
      <c r="Y13" s="385"/>
      <c r="Z13" s="385"/>
      <c r="AA13" s="385"/>
      <c r="AB13" s="385"/>
      <c r="AC13" s="385"/>
      <c r="AD13" s="385"/>
      <c r="AE13" s="385"/>
      <c r="AF13" s="385"/>
      <c r="AG13" s="385"/>
    </row>
    <row r="14">
      <c r="A14" s="78" t="s">
        <v>452</v>
      </c>
    </row>
    <row r="17">
      <c r="A17" s="67" t="s">
        <v>593</v>
      </c>
    </row>
    <row r="18" s="387" customFormat="1" ht="31.199999999999999">
      <c r="A18" s="388" t="s">
        <v>177</v>
      </c>
      <c r="B18" s="388" t="s">
        <v>424</v>
      </c>
      <c r="C18" s="388" t="s">
        <v>425</v>
      </c>
      <c r="D18" s="388" t="s">
        <v>433</v>
      </c>
      <c r="E18" s="388" t="s">
        <v>426</v>
      </c>
      <c r="F18" s="388" t="s">
        <v>433</v>
      </c>
      <c r="G18" s="388" t="s">
        <v>427</v>
      </c>
      <c r="H18" s="388" t="s">
        <v>433</v>
      </c>
      <c r="I18" s="388" t="s">
        <v>428</v>
      </c>
      <c r="J18" s="388" t="s">
        <v>433</v>
      </c>
      <c r="K18" s="388" t="s">
        <v>429</v>
      </c>
      <c r="L18" s="388" t="s">
        <v>433</v>
      </c>
      <c r="M18" s="388" t="s">
        <v>430</v>
      </c>
      <c r="N18" s="388" t="s">
        <v>433</v>
      </c>
      <c r="O18" s="388" t="s">
        <v>431</v>
      </c>
      <c r="P18" s="388" t="s">
        <v>433</v>
      </c>
    </row>
    <row r="19">
      <c r="A19" s="183" t="s">
        <v>594</v>
      </c>
      <c r="B19" s="185"/>
      <c r="C19" s="185"/>
      <c r="D19" s="185"/>
      <c r="E19" s="385"/>
      <c r="F19" s="385"/>
      <c r="G19" s="385"/>
      <c r="H19" s="385"/>
      <c r="I19" s="385"/>
      <c r="J19" s="385"/>
      <c r="K19" s="385"/>
      <c r="L19" s="385"/>
      <c r="M19" s="385"/>
      <c r="N19" s="385"/>
      <c r="O19" s="385"/>
      <c r="P19" s="385"/>
    </row>
    <row r="20" ht="31.199999999999999">
      <c r="A20" s="183" t="s">
        <v>595</v>
      </c>
      <c r="B20" s="185"/>
      <c r="C20" s="185"/>
      <c r="D20" s="185"/>
      <c r="E20" s="385"/>
      <c r="F20" s="385"/>
      <c r="G20" s="385"/>
      <c r="H20" s="385"/>
      <c r="I20" s="385"/>
      <c r="J20" s="385"/>
      <c r="K20" s="385"/>
      <c r="L20" s="385"/>
      <c r="M20" s="385"/>
      <c r="N20" s="385"/>
      <c r="O20" s="385"/>
      <c r="P20" s="385"/>
    </row>
    <row r="21" ht="46.799999999999997">
      <c r="A21" s="183" t="s">
        <v>596</v>
      </c>
      <c r="B21" s="185"/>
      <c r="C21" s="185"/>
      <c r="D21" s="185"/>
      <c r="E21" s="385"/>
      <c r="F21" s="385"/>
      <c r="G21" s="385"/>
      <c r="H21" s="385"/>
      <c r="I21" s="385"/>
      <c r="J21" s="385"/>
      <c r="K21" s="385"/>
      <c r="L21" s="385"/>
      <c r="M21" s="385"/>
      <c r="N21" s="385"/>
      <c r="O21" s="385"/>
      <c r="P21" s="385"/>
    </row>
    <row r="22">
      <c r="A22" s="183" t="s">
        <v>597</v>
      </c>
      <c r="B22" s="185"/>
      <c r="C22" s="185"/>
      <c r="D22" s="185"/>
      <c r="E22" s="385"/>
      <c r="F22" s="385"/>
      <c r="G22" s="385"/>
      <c r="H22" s="385"/>
      <c r="I22" s="385"/>
      <c r="J22" s="385"/>
      <c r="K22" s="385"/>
      <c r="L22" s="385"/>
      <c r="M22" s="385"/>
      <c r="N22" s="385"/>
      <c r="O22" s="385"/>
      <c r="P22" s="385"/>
    </row>
    <row r="23" ht="46.799999999999997">
      <c r="A23" s="183" t="s">
        <v>598</v>
      </c>
      <c r="B23" s="185"/>
      <c r="C23" s="185"/>
      <c r="D23" s="185"/>
      <c r="E23" s="385"/>
      <c r="F23" s="385"/>
      <c r="G23" s="385"/>
      <c r="H23" s="385"/>
      <c r="I23" s="385"/>
      <c r="J23" s="385"/>
      <c r="K23" s="385"/>
      <c r="L23" s="385"/>
      <c r="M23" s="385"/>
      <c r="N23" s="385"/>
      <c r="O23" s="385"/>
      <c r="P23" s="385"/>
    </row>
    <row r="24" ht="78">
      <c r="A24" s="183" t="s">
        <v>599</v>
      </c>
      <c r="B24" s="385"/>
      <c r="C24" s="385"/>
      <c r="D24" s="185"/>
      <c r="E24" s="385"/>
      <c r="F24" s="385"/>
      <c r="G24" s="385"/>
      <c r="H24" s="385"/>
      <c r="I24" s="385"/>
      <c r="J24" s="385"/>
      <c r="K24" s="385"/>
      <c r="L24" s="385"/>
      <c r="M24" s="385"/>
      <c r="N24" s="385"/>
      <c r="O24" s="385"/>
      <c r="P24" s="385"/>
    </row>
    <row r="25">
      <c r="A25" s="67"/>
    </row>
    <row r="26">
      <c r="A26" s="67" t="s">
        <v>600</v>
      </c>
    </row>
    <row r="27" s="199" customFormat="1" ht="15.75" customHeight="1">
      <c r="A27" s="180" t="s">
        <v>177</v>
      </c>
      <c r="B27" s="180" t="s">
        <v>421</v>
      </c>
      <c r="C27" s="180"/>
      <c r="D27" s="180"/>
      <c r="E27" s="180"/>
      <c r="F27" s="180"/>
      <c r="G27" s="180"/>
      <c r="H27" s="180"/>
      <c r="I27" s="180"/>
      <c r="J27" s="321" t="s">
        <v>422</v>
      </c>
      <c r="K27" s="321"/>
      <c r="L27" s="321"/>
      <c r="M27" s="321"/>
      <c r="N27" s="321"/>
      <c r="O27" s="321"/>
      <c r="P27" s="321"/>
      <c r="Q27" s="321"/>
      <c r="R27" s="381" t="s">
        <v>507</v>
      </c>
      <c r="S27" s="382"/>
      <c r="T27" s="382"/>
      <c r="U27" s="382"/>
      <c r="V27" s="382"/>
      <c r="W27" s="382"/>
      <c r="X27" s="382"/>
      <c r="Y27" s="382"/>
      <c r="Z27" s="382"/>
      <c r="AA27" s="382"/>
      <c r="AB27" s="382"/>
      <c r="AC27" s="382"/>
      <c r="AD27" s="382"/>
      <c r="AE27" s="382"/>
      <c r="AF27" s="382"/>
      <c r="AG27" s="382"/>
      <c r="AH27" s="382"/>
      <c r="AI27" s="382"/>
      <c r="AJ27" s="382"/>
      <c r="AK27" s="382"/>
      <c r="AL27" s="383"/>
    </row>
    <row r="28" s="217" customFormat="1">
      <c r="A28" s="180"/>
      <c r="B28" s="180"/>
      <c r="C28" s="180"/>
      <c r="D28" s="180"/>
      <c r="E28" s="180"/>
      <c r="F28" s="180"/>
      <c r="G28" s="180"/>
      <c r="H28" s="180"/>
      <c r="I28" s="180"/>
      <c r="J28" s="321"/>
      <c r="K28" s="321"/>
      <c r="L28" s="321"/>
      <c r="M28" s="321"/>
      <c r="N28" s="321"/>
      <c r="O28" s="321"/>
      <c r="P28" s="321"/>
      <c r="Q28" s="321"/>
      <c r="R28" s="211" t="str">
        <f>аб!S3</f>
        <v xml:space="preserve">2019 год</v>
      </c>
      <c r="S28" s="211"/>
      <c r="T28" s="211"/>
      <c r="U28" s="211" t="str">
        <f>аб!V3</f>
        <v xml:space="preserve">2018 год</v>
      </c>
      <c r="V28" s="211"/>
      <c r="W28" s="211"/>
      <c r="X28" s="211" t="str">
        <f>аб!Y3</f>
        <v xml:space="preserve">2017 год</v>
      </c>
      <c r="Y28" s="211"/>
      <c r="Z28" s="211"/>
      <c r="AA28" s="211" t="str">
        <f>аб!AB3</f>
        <v xml:space="preserve">2016 год</v>
      </c>
      <c r="AB28" s="211"/>
      <c r="AC28" s="211"/>
      <c r="AD28" s="211" t="str">
        <f>аб!AE3</f>
        <v xml:space="preserve">2015 год</v>
      </c>
      <c r="AE28" s="211"/>
      <c r="AF28" s="211"/>
      <c r="AG28" s="211" t="str">
        <f>аб!AH3</f>
        <v xml:space="preserve">2014 год</v>
      </c>
      <c r="AH28" s="211"/>
      <c r="AI28" s="211"/>
      <c r="AJ28" s="211" t="str">
        <f>аб!AK3</f>
        <v xml:space="preserve">2013 год</v>
      </c>
      <c r="AK28" s="211"/>
      <c r="AL28" s="211"/>
    </row>
    <row r="29" s="217" customFormat="1" ht="31.199999999999999">
      <c r="A29" s="180"/>
      <c r="B29" s="321" t="str">
        <f>аб!C4</f>
        <v>31.12.2019</v>
      </c>
      <c r="C29" s="321" t="str">
        <f>аб!D4</f>
        <v>31.12.2018</v>
      </c>
      <c r="D29" s="321" t="str">
        <f>аб!E4</f>
        <v>31.12.2017</v>
      </c>
      <c r="E29" s="321" t="str">
        <f>аб!F4</f>
        <v>31.12.2016</v>
      </c>
      <c r="F29" s="321" t="str">
        <f>аб!G4</f>
        <v>31.12.2015</v>
      </c>
      <c r="G29" s="321" t="str">
        <f>аб!H4</f>
        <v>31.12.2014</v>
      </c>
      <c r="H29" s="321" t="str">
        <f>аб!I4</f>
        <v>31.12.2013</v>
      </c>
      <c r="I29" s="321" t="str">
        <f>аб!J4</f>
        <v>31.12.2012</v>
      </c>
      <c r="J29" s="321" t="str">
        <f>аб!K4</f>
        <v>31.12.2019</v>
      </c>
      <c r="K29" s="321" t="str">
        <f>аб!L4</f>
        <v>31.12.2018</v>
      </c>
      <c r="L29" s="321" t="str">
        <f>аб!M4</f>
        <v>31.12.2017</v>
      </c>
      <c r="M29" s="321" t="str">
        <f>аб!N4</f>
        <v>31.12.2016</v>
      </c>
      <c r="N29" s="321" t="str">
        <f>аб!O4</f>
        <v>31.12.2015</v>
      </c>
      <c r="O29" s="321" t="str">
        <f>аб!P4</f>
        <v>31.12.2014</v>
      </c>
      <c r="P29" s="321" t="str">
        <f>аб!Q4</f>
        <v>31.12.2013</v>
      </c>
      <c r="Q29" s="321" t="str">
        <f>аб!R4</f>
        <v>31.12.2012</v>
      </c>
      <c r="R29" s="321" t="str">
        <f>аб!S4</f>
        <v xml:space="preserve">в тыс. руб.</v>
      </c>
      <c r="S29" s="321" t="str">
        <f>аб!T4</f>
        <v xml:space="preserve">темп прироста, %</v>
      </c>
      <c r="T29" s="321" t="str">
        <f>аб!U4</f>
        <v xml:space="preserve">в структуре, %</v>
      </c>
      <c r="U29" s="321" t="str">
        <f>аб!V4</f>
        <v xml:space="preserve">в тыс. руб.</v>
      </c>
      <c r="V29" s="321" t="str">
        <f>аб!W4</f>
        <v xml:space="preserve">темп прироста, %</v>
      </c>
      <c r="W29" s="321" t="str">
        <f>аб!X4</f>
        <v xml:space="preserve">в структуре, %</v>
      </c>
      <c r="X29" s="321" t="str">
        <f>аб!Y4</f>
        <v xml:space="preserve">в тыс. руб.</v>
      </c>
      <c r="Y29" s="321" t="str">
        <f>аб!Z4</f>
        <v xml:space="preserve">темп прироста, %</v>
      </c>
      <c r="Z29" s="321" t="str">
        <f>аб!AA4</f>
        <v xml:space="preserve">в структуре, %</v>
      </c>
      <c r="AA29" s="321" t="str">
        <f>аб!AB4</f>
        <v xml:space="preserve">в тыс. руб.</v>
      </c>
      <c r="AB29" s="321" t="str">
        <f>аб!AC4</f>
        <v xml:space="preserve">темп прироста, %</v>
      </c>
      <c r="AC29" s="321" t="str">
        <f>аб!AD4</f>
        <v xml:space="preserve">в структуре, %</v>
      </c>
      <c r="AD29" s="321" t="str">
        <f>аб!AE4</f>
        <v xml:space="preserve">в тыс. руб.</v>
      </c>
      <c r="AE29" s="321" t="str">
        <f>аб!AF4</f>
        <v xml:space="preserve">темп прироста, %</v>
      </c>
      <c r="AF29" s="321" t="str">
        <f>аб!AG4</f>
        <v xml:space="preserve">в структуре, %</v>
      </c>
      <c r="AG29" s="321" t="str">
        <f>аб!AH4</f>
        <v xml:space="preserve">в тыс. руб.</v>
      </c>
      <c r="AH29" s="321" t="str">
        <f>аб!AI4</f>
        <v xml:space="preserve">темп прироста, %</v>
      </c>
      <c r="AI29" s="321" t="str">
        <f>аб!AJ4</f>
        <v xml:space="preserve">в структуре, %</v>
      </c>
      <c r="AJ29" s="321" t="str">
        <f>аб!AK4</f>
        <v xml:space="preserve">в тыс. руб.</v>
      </c>
      <c r="AK29" s="321" t="str">
        <f>аб!AL4</f>
        <v xml:space="preserve">темп прироста, %</v>
      </c>
      <c r="AL29" s="321" t="str">
        <f>аб!AM4</f>
        <v xml:space="preserve">в структуре, %</v>
      </c>
    </row>
    <row r="30" ht="31.199999999999999">
      <c r="A30" s="183" t="s">
        <v>601</v>
      </c>
      <c r="B30" s="356"/>
      <c r="C30" s="356"/>
      <c r="D30" s="389"/>
      <c r="E30" s="389"/>
      <c r="F30" s="356"/>
      <c r="G30" s="389"/>
      <c r="H30" s="389"/>
      <c r="I30" s="389"/>
      <c r="J30" s="389"/>
      <c r="K30" s="389"/>
      <c r="L30" s="389"/>
      <c r="M30" s="389"/>
      <c r="N30" s="389"/>
      <c r="O30" s="389"/>
      <c r="P30" s="389"/>
      <c r="Q30" s="389"/>
      <c r="R30" s="389"/>
      <c r="S30" s="389"/>
      <c r="T30" s="389"/>
      <c r="U30" s="389"/>
      <c r="V30" s="389"/>
      <c r="W30" s="389"/>
      <c r="X30" s="389"/>
      <c r="Y30" s="389"/>
      <c r="Z30" s="389"/>
      <c r="AA30" s="389"/>
      <c r="AB30" s="389"/>
      <c r="AC30" s="389"/>
      <c r="AD30" s="389"/>
      <c r="AE30" s="389"/>
      <c r="AF30" s="389"/>
      <c r="AG30" s="389"/>
      <c r="AH30" s="389"/>
      <c r="AI30" s="389"/>
      <c r="AJ30" s="389"/>
      <c r="AK30" s="389"/>
      <c r="AL30" s="389"/>
    </row>
    <row r="31" ht="31.199999999999999">
      <c r="A31" s="183" t="s">
        <v>602</v>
      </c>
      <c r="B31" s="356"/>
      <c r="C31" s="356"/>
      <c r="D31" s="389"/>
      <c r="E31" s="389"/>
      <c r="F31" s="356"/>
      <c r="G31" s="389"/>
      <c r="H31" s="389"/>
      <c r="I31" s="389"/>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89"/>
      <c r="AK31" s="389"/>
      <c r="AL31" s="389"/>
    </row>
    <row r="32" ht="31.199999999999999">
      <c r="A32" s="183" t="s">
        <v>603</v>
      </c>
      <c r="B32" s="356"/>
      <c r="C32" s="356"/>
      <c r="D32" s="389"/>
      <c r="E32" s="389"/>
      <c r="F32" s="356"/>
      <c r="G32" s="389"/>
      <c r="H32" s="389"/>
      <c r="I32" s="389"/>
      <c r="J32" s="389"/>
      <c r="K32" s="389"/>
      <c r="L32" s="389"/>
      <c r="M32" s="389"/>
      <c r="N32" s="389"/>
      <c r="O32" s="389"/>
      <c r="P32" s="389"/>
      <c r="Q32" s="389"/>
      <c r="R32" s="389"/>
      <c r="S32" s="389"/>
      <c r="T32" s="389"/>
      <c r="U32" s="389"/>
      <c r="V32" s="389"/>
      <c r="W32" s="389"/>
      <c r="X32" s="389"/>
      <c r="Y32" s="389"/>
      <c r="Z32" s="389"/>
      <c r="AA32" s="389"/>
      <c r="AB32" s="389"/>
      <c r="AC32" s="389"/>
      <c r="AD32" s="389"/>
      <c r="AE32" s="389"/>
      <c r="AF32" s="389"/>
      <c r="AG32" s="389"/>
      <c r="AH32" s="389"/>
      <c r="AI32" s="389"/>
      <c r="AJ32" s="389"/>
      <c r="AK32" s="389"/>
      <c r="AL32" s="389"/>
    </row>
    <row r="33">
      <c r="A33" s="303"/>
      <c r="B33" s="303"/>
      <c r="C33" s="303"/>
      <c r="D33" s="312"/>
      <c r="E33" s="312"/>
      <c r="F33" s="303"/>
      <c r="G33" s="312"/>
      <c r="H33" s="312"/>
      <c r="I33" s="312"/>
      <c r="J33" s="312"/>
    </row>
    <row r="34">
      <c r="A34" s="67" t="s">
        <v>600</v>
      </c>
    </row>
    <row r="35" s="199" customFormat="1" ht="15.75" customHeight="1">
      <c r="A35" s="180" t="s">
        <v>177</v>
      </c>
      <c r="B35" s="180" t="s">
        <v>421</v>
      </c>
      <c r="C35" s="180"/>
      <c r="D35" s="180"/>
      <c r="E35" s="180"/>
      <c r="F35" s="180"/>
      <c r="G35" s="180"/>
      <c r="H35" s="180"/>
      <c r="I35" s="180"/>
      <c r="J35" s="321" t="s">
        <v>422</v>
      </c>
      <c r="K35" s="321"/>
      <c r="L35" s="321"/>
      <c r="M35" s="321"/>
      <c r="N35" s="321"/>
      <c r="O35" s="321"/>
      <c r="P35" s="321"/>
      <c r="Q35" s="321"/>
      <c r="R35" s="321" t="s">
        <v>507</v>
      </c>
      <c r="S35" s="321"/>
      <c r="T35" s="321"/>
      <c r="U35" s="321"/>
      <c r="V35" s="321"/>
      <c r="W35" s="321"/>
      <c r="X35" s="321"/>
      <c r="Y35" s="321"/>
      <c r="Z35" s="321"/>
      <c r="AA35" s="321"/>
      <c r="AB35" s="321"/>
      <c r="AC35" s="321"/>
      <c r="AD35" s="321"/>
      <c r="AE35" s="321"/>
      <c r="AF35" s="321"/>
      <c r="AG35" s="321"/>
      <c r="AH35" s="321"/>
      <c r="AI35" s="321"/>
      <c r="AJ35" s="321"/>
      <c r="AK35" s="321"/>
      <c r="AL35" s="321"/>
    </row>
    <row r="36" s="217" customFormat="1">
      <c r="A36" s="180"/>
      <c r="B36" s="180"/>
      <c r="C36" s="180"/>
      <c r="D36" s="180"/>
      <c r="E36" s="180"/>
      <c r="F36" s="180"/>
      <c r="G36" s="180"/>
      <c r="H36" s="180"/>
      <c r="I36" s="180"/>
      <c r="J36" s="321"/>
      <c r="K36" s="321"/>
      <c r="L36" s="321"/>
      <c r="M36" s="321"/>
      <c r="N36" s="321"/>
      <c r="O36" s="321"/>
      <c r="P36" s="321"/>
      <c r="Q36" s="321"/>
      <c r="R36" s="211" t="str">
        <f>R28</f>
        <v xml:space="preserve">2019 год</v>
      </c>
      <c r="S36" s="211"/>
      <c r="T36" s="211"/>
      <c r="U36" s="211" t="str">
        <f>U28</f>
        <v xml:space="preserve">2018 год</v>
      </c>
      <c r="V36" s="211"/>
      <c r="W36" s="211"/>
      <c r="X36" s="211" t="str">
        <f>X28</f>
        <v xml:space="preserve">2017 год</v>
      </c>
      <c r="Y36" s="211"/>
      <c r="Z36" s="211"/>
      <c r="AA36" s="211" t="str">
        <f>AA28</f>
        <v xml:space="preserve">2016 год</v>
      </c>
      <c r="AB36" s="211"/>
      <c r="AC36" s="211"/>
      <c r="AD36" s="211" t="str">
        <f>AD28</f>
        <v xml:space="preserve">2015 год</v>
      </c>
      <c r="AE36" s="211"/>
      <c r="AF36" s="211"/>
      <c r="AG36" s="211" t="str">
        <f>AG28</f>
        <v xml:space="preserve">2014 год</v>
      </c>
      <c r="AH36" s="211"/>
      <c r="AI36" s="211"/>
      <c r="AJ36" s="211" t="str">
        <f t="shared" ref="AJ36:AL37" si="179">AJ28</f>
        <v xml:space="preserve">2013 год</v>
      </c>
      <c r="AK36" s="211"/>
      <c r="AL36" s="211"/>
    </row>
    <row r="37" s="217" customFormat="1" ht="31.199999999999999">
      <c r="A37" s="180"/>
      <c r="B37" s="321" t="str">
        <f>B29</f>
        <v>31.12.2019</v>
      </c>
      <c r="C37" s="321" t="str">
        <f t="shared" ref="C37:AI37" si="180">C29</f>
        <v>31.12.2018</v>
      </c>
      <c r="D37" s="321" t="str">
        <f t="shared" si="180"/>
        <v>31.12.2017</v>
      </c>
      <c r="E37" s="321" t="str">
        <f t="shared" si="180"/>
        <v>31.12.2016</v>
      </c>
      <c r="F37" s="321" t="str">
        <f t="shared" si="180"/>
        <v>31.12.2015</v>
      </c>
      <c r="G37" s="321" t="str">
        <f t="shared" si="180"/>
        <v>31.12.2014</v>
      </c>
      <c r="H37" s="321" t="str">
        <f t="shared" si="180"/>
        <v>31.12.2013</v>
      </c>
      <c r="I37" s="321" t="str">
        <f t="shared" si="180"/>
        <v>31.12.2012</v>
      </c>
      <c r="J37" s="321" t="str">
        <f t="shared" si="180"/>
        <v>31.12.2019</v>
      </c>
      <c r="K37" s="321" t="str">
        <f t="shared" si="180"/>
        <v>31.12.2018</v>
      </c>
      <c r="L37" s="321" t="str">
        <f t="shared" si="180"/>
        <v>31.12.2017</v>
      </c>
      <c r="M37" s="321" t="str">
        <f t="shared" si="180"/>
        <v>31.12.2016</v>
      </c>
      <c r="N37" s="321" t="str">
        <f t="shared" si="180"/>
        <v>31.12.2015</v>
      </c>
      <c r="O37" s="321" t="str">
        <f t="shared" si="180"/>
        <v>31.12.2014</v>
      </c>
      <c r="P37" s="321" t="str">
        <f t="shared" si="180"/>
        <v>31.12.2013</v>
      </c>
      <c r="Q37" s="321" t="str">
        <f t="shared" si="180"/>
        <v>31.12.2012</v>
      </c>
      <c r="R37" s="321" t="str">
        <f t="shared" si="180"/>
        <v xml:space="preserve">в тыс. руб.</v>
      </c>
      <c r="S37" s="321" t="str">
        <f t="shared" si="180"/>
        <v xml:space="preserve">темп прироста, %</v>
      </c>
      <c r="T37" s="321" t="str">
        <f t="shared" si="180"/>
        <v xml:space="preserve">в структуре, %</v>
      </c>
      <c r="U37" s="321" t="str">
        <f t="shared" si="180"/>
        <v xml:space="preserve">в тыс. руб.</v>
      </c>
      <c r="V37" s="321" t="str">
        <f t="shared" si="180"/>
        <v xml:space="preserve">темп прироста, %</v>
      </c>
      <c r="W37" s="321" t="str">
        <f t="shared" si="180"/>
        <v xml:space="preserve">в структуре, %</v>
      </c>
      <c r="X37" s="321" t="str">
        <f t="shared" si="180"/>
        <v xml:space="preserve">в тыс. руб.</v>
      </c>
      <c r="Y37" s="321" t="str">
        <f t="shared" si="180"/>
        <v xml:space="preserve">темп прироста, %</v>
      </c>
      <c r="Z37" s="321" t="str">
        <f t="shared" si="180"/>
        <v xml:space="preserve">в структуре, %</v>
      </c>
      <c r="AA37" s="321" t="str">
        <f t="shared" si="180"/>
        <v xml:space="preserve">в тыс. руб.</v>
      </c>
      <c r="AB37" s="321" t="str">
        <f t="shared" si="180"/>
        <v xml:space="preserve">темп прироста, %</v>
      </c>
      <c r="AC37" s="321" t="str">
        <f t="shared" si="180"/>
        <v xml:space="preserve">в структуре, %</v>
      </c>
      <c r="AD37" s="321" t="str">
        <f t="shared" si="180"/>
        <v xml:space="preserve">в тыс. руб.</v>
      </c>
      <c r="AE37" s="321" t="str">
        <f t="shared" si="180"/>
        <v xml:space="preserve">темп прироста, %</v>
      </c>
      <c r="AF37" s="321" t="str">
        <f t="shared" si="180"/>
        <v xml:space="preserve">в структуре, %</v>
      </c>
      <c r="AG37" s="321" t="str">
        <f t="shared" si="180"/>
        <v xml:space="preserve">в тыс. руб.</v>
      </c>
      <c r="AH37" s="321" t="str">
        <f t="shared" si="180"/>
        <v xml:space="preserve">темп прироста, %</v>
      </c>
      <c r="AI37" s="321" t="str">
        <f t="shared" si="180"/>
        <v xml:space="preserve">в структуре, %</v>
      </c>
      <c r="AJ37" s="321" t="str">
        <f t="shared" si="179"/>
        <v xml:space="preserve">в тыс. руб.</v>
      </c>
      <c r="AK37" s="321" t="str">
        <f t="shared" si="179"/>
        <v xml:space="preserve">темп прироста, %</v>
      </c>
      <c r="AL37" s="321" t="str">
        <f t="shared" si="179"/>
        <v xml:space="preserve">в структуре, %</v>
      </c>
    </row>
    <row r="38">
      <c r="A38" s="183" t="s">
        <v>604</v>
      </c>
      <c r="B38" s="356"/>
      <c r="C38" s="356"/>
      <c r="D38" s="390"/>
      <c r="E38" s="390"/>
      <c r="F38" s="356"/>
      <c r="G38" s="390"/>
      <c r="H38" s="390"/>
      <c r="I38" s="390"/>
      <c r="J38" s="390"/>
      <c r="K38" s="390"/>
      <c r="L38" s="390"/>
      <c r="M38" s="390"/>
      <c r="N38" s="390"/>
      <c r="O38" s="390"/>
      <c r="P38" s="390"/>
      <c r="Q38" s="390"/>
      <c r="R38" s="390"/>
      <c r="S38" s="390"/>
      <c r="T38" s="390"/>
      <c r="U38" s="390"/>
      <c r="V38" s="390"/>
      <c r="W38" s="390"/>
      <c r="X38" s="390"/>
      <c r="Y38" s="390"/>
      <c r="Z38" s="390"/>
      <c r="AA38" s="390"/>
      <c r="AB38" s="390"/>
      <c r="AC38" s="390"/>
      <c r="AD38" s="390"/>
      <c r="AE38" s="390"/>
      <c r="AF38" s="390"/>
      <c r="AG38" s="390"/>
      <c r="AH38" s="390"/>
      <c r="AI38" s="390"/>
      <c r="AJ38" s="390"/>
      <c r="AK38" s="390"/>
      <c r="AL38" s="390"/>
    </row>
    <row r="39">
      <c r="A39" s="183" t="s">
        <v>597</v>
      </c>
      <c r="B39" s="356"/>
      <c r="C39" s="356"/>
      <c r="D39" s="390"/>
      <c r="E39" s="390"/>
      <c r="F39" s="356"/>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row>
    <row r="40">
      <c r="A40" s="183" t="s">
        <v>605</v>
      </c>
      <c r="B40" s="356"/>
      <c r="C40" s="356"/>
      <c r="D40" s="390"/>
      <c r="E40" s="390"/>
      <c r="F40" s="356"/>
      <c r="G40" s="390"/>
      <c r="H40" s="390"/>
      <c r="I40" s="390"/>
      <c r="J40" s="390"/>
      <c r="K40" s="390"/>
      <c r="L40" s="390"/>
      <c r="M40" s="390"/>
      <c r="N40" s="390"/>
      <c r="O40" s="390"/>
      <c r="P40" s="390"/>
      <c r="Q40" s="390"/>
      <c r="R40" s="390"/>
      <c r="S40" s="390"/>
      <c r="T40" s="390"/>
      <c r="U40" s="390"/>
      <c r="V40" s="390"/>
      <c r="W40" s="390"/>
      <c r="X40" s="390"/>
      <c r="Y40" s="390"/>
      <c r="Z40" s="390"/>
      <c r="AA40" s="390"/>
      <c r="AB40" s="390"/>
      <c r="AC40" s="390"/>
      <c r="AD40" s="390"/>
      <c r="AE40" s="390"/>
      <c r="AF40" s="390"/>
      <c r="AG40" s="390"/>
      <c r="AH40" s="390"/>
      <c r="AI40" s="390"/>
      <c r="AJ40" s="390"/>
      <c r="AK40" s="390"/>
      <c r="AL40" s="390"/>
    </row>
    <row r="41" ht="31.199999999999999">
      <c r="A41" s="183" t="s">
        <v>603</v>
      </c>
      <c r="B41" s="356"/>
      <c r="C41" s="356"/>
      <c r="D41" s="390"/>
      <c r="E41" s="390"/>
      <c r="F41" s="356"/>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row>
    <row r="42">
      <c r="A42" s="78" t="s">
        <v>452</v>
      </c>
      <c r="B42" s="191"/>
      <c r="C42" s="191"/>
      <c r="D42" s="191"/>
      <c r="E42" s="391"/>
      <c r="F42" s="191"/>
      <c r="G42" s="312"/>
      <c r="H42" s="312"/>
      <c r="I42" s="391"/>
      <c r="J42" s="391"/>
    </row>
    <row r="43">
      <c r="B43" s="191"/>
      <c r="C43" s="191"/>
      <c r="D43" s="191"/>
      <c r="E43" s="391"/>
      <c r="F43" s="191"/>
      <c r="G43" s="312"/>
      <c r="H43" s="312"/>
      <c r="I43" s="391"/>
      <c r="J43" s="391"/>
    </row>
    <row r="45">
      <c r="A45" s="67" t="s">
        <v>606</v>
      </c>
    </row>
    <row r="46" s="199" customFormat="1" ht="15.75" customHeight="1">
      <c r="A46" s="180" t="s">
        <v>177</v>
      </c>
      <c r="B46" s="180" t="s">
        <v>421</v>
      </c>
      <c r="C46" s="180"/>
      <c r="D46" s="180"/>
      <c r="E46" s="180"/>
      <c r="F46" s="180"/>
      <c r="G46" s="180"/>
      <c r="H46" s="180"/>
      <c r="I46" s="180"/>
      <c r="J46" s="321" t="s">
        <v>422</v>
      </c>
      <c r="K46" s="321"/>
      <c r="L46" s="321"/>
      <c r="M46" s="321"/>
      <c r="N46" s="321"/>
      <c r="O46" s="321"/>
      <c r="P46" s="321"/>
      <c r="Q46" s="321"/>
      <c r="R46" s="321" t="s">
        <v>507</v>
      </c>
      <c r="S46" s="321"/>
      <c r="T46" s="321"/>
      <c r="U46" s="321"/>
      <c r="V46" s="321"/>
      <c r="W46" s="321"/>
      <c r="X46" s="321"/>
      <c r="Y46" s="321"/>
      <c r="Z46" s="321"/>
      <c r="AA46" s="321"/>
      <c r="AB46" s="321"/>
      <c r="AC46" s="321"/>
      <c r="AD46" s="321"/>
      <c r="AE46" s="321"/>
      <c r="AF46" s="321"/>
      <c r="AG46" s="321"/>
      <c r="AH46" s="321"/>
      <c r="AI46" s="321"/>
      <c r="AJ46" s="321"/>
      <c r="AK46" s="321"/>
      <c r="AL46" s="321"/>
    </row>
    <row r="47" s="217" customFormat="1">
      <c r="A47" s="180"/>
      <c r="B47" s="180"/>
      <c r="C47" s="180"/>
      <c r="D47" s="180"/>
      <c r="E47" s="180"/>
      <c r="F47" s="180"/>
      <c r="G47" s="180"/>
      <c r="H47" s="180"/>
      <c r="I47" s="180"/>
      <c r="J47" s="321"/>
      <c r="K47" s="321"/>
      <c r="L47" s="321"/>
      <c r="M47" s="321"/>
      <c r="N47" s="321"/>
      <c r="O47" s="321"/>
      <c r="P47" s="321"/>
      <c r="Q47" s="321"/>
      <c r="R47" s="211" t="str">
        <f>R36</f>
        <v xml:space="preserve">2019 год</v>
      </c>
      <c r="S47" s="211"/>
      <c r="T47" s="211"/>
      <c r="U47" s="211" t="str">
        <f>U36</f>
        <v xml:space="preserve">2018 год</v>
      </c>
      <c r="V47" s="211"/>
      <c r="W47" s="211"/>
      <c r="X47" s="211" t="str">
        <f>X36</f>
        <v xml:space="preserve">2017 год</v>
      </c>
      <c r="Y47" s="211"/>
      <c r="Z47" s="211"/>
      <c r="AA47" s="211" t="str">
        <f>AA36</f>
        <v xml:space="preserve">2016 год</v>
      </c>
      <c r="AB47" s="211"/>
      <c r="AC47" s="211"/>
      <c r="AD47" s="211" t="str">
        <f>AD36</f>
        <v xml:space="preserve">2015 год</v>
      </c>
      <c r="AE47" s="211"/>
      <c r="AF47" s="211"/>
      <c r="AG47" s="211" t="str">
        <f>AG36</f>
        <v xml:space="preserve">2014 год</v>
      </c>
      <c r="AH47" s="211"/>
      <c r="AI47" s="211"/>
      <c r="AJ47" s="211" t="str">
        <f t="shared" ref="AJ47:AL48" si="181">AJ36</f>
        <v xml:space="preserve">2013 год</v>
      </c>
      <c r="AK47" s="211"/>
      <c r="AL47" s="211"/>
    </row>
    <row r="48" s="217" customFormat="1" ht="31.199999999999999">
      <c r="A48" s="180"/>
      <c r="B48" s="321" t="str">
        <f>B37</f>
        <v>31.12.2019</v>
      </c>
      <c r="C48" s="321" t="str">
        <f t="shared" ref="C48:AI48" si="182">C37</f>
        <v>31.12.2018</v>
      </c>
      <c r="D48" s="321" t="str">
        <f t="shared" si="182"/>
        <v>31.12.2017</v>
      </c>
      <c r="E48" s="321" t="str">
        <f t="shared" si="182"/>
        <v>31.12.2016</v>
      </c>
      <c r="F48" s="321" t="str">
        <f t="shared" si="182"/>
        <v>31.12.2015</v>
      </c>
      <c r="G48" s="321" t="str">
        <f t="shared" si="182"/>
        <v>31.12.2014</v>
      </c>
      <c r="H48" s="321" t="str">
        <f t="shared" si="182"/>
        <v>31.12.2013</v>
      </c>
      <c r="I48" s="321" t="str">
        <f t="shared" si="182"/>
        <v>31.12.2012</v>
      </c>
      <c r="J48" s="321" t="str">
        <f t="shared" si="182"/>
        <v>31.12.2019</v>
      </c>
      <c r="K48" s="321" t="str">
        <f t="shared" si="182"/>
        <v>31.12.2018</v>
      </c>
      <c r="L48" s="321" t="str">
        <f t="shared" si="182"/>
        <v>31.12.2017</v>
      </c>
      <c r="M48" s="321" t="str">
        <f t="shared" si="182"/>
        <v>31.12.2016</v>
      </c>
      <c r="N48" s="321" t="str">
        <f t="shared" si="182"/>
        <v>31.12.2015</v>
      </c>
      <c r="O48" s="321" t="str">
        <f t="shared" si="182"/>
        <v>31.12.2014</v>
      </c>
      <c r="P48" s="321" t="str">
        <f t="shared" si="182"/>
        <v>31.12.2013</v>
      </c>
      <c r="Q48" s="321" t="str">
        <f t="shared" si="182"/>
        <v>31.12.2012</v>
      </c>
      <c r="R48" s="321" t="str">
        <f t="shared" si="182"/>
        <v xml:space="preserve">в тыс. руб.</v>
      </c>
      <c r="S48" s="321" t="str">
        <f t="shared" si="182"/>
        <v xml:space="preserve">темп прироста, %</v>
      </c>
      <c r="T48" s="321" t="str">
        <f t="shared" si="182"/>
        <v xml:space="preserve">в структуре, %</v>
      </c>
      <c r="U48" s="321" t="str">
        <f t="shared" si="182"/>
        <v xml:space="preserve">в тыс. руб.</v>
      </c>
      <c r="V48" s="321" t="str">
        <f t="shared" si="182"/>
        <v xml:space="preserve">темп прироста, %</v>
      </c>
      <c r="W48" s="321" t="str">
        <f t="shared" si="182"/>
        <v xml:space="preserve">в структуре, %</v>
      </c>
      <c r="X48" s="321" t="str">
        <f t="shared" si="182"/>
        <v xml:space="preserve">в тыс. руб.</v>
      </c>
      <c r="Y48" s="321" t="str">
        <f t="shared" si="182"/>
        <v xml:space="preserve">темп прироста, %</v>
      </c>
      <c r="Z48" s="321" t="str">
        <f t="shared" si="182"/>
        <v xml:space="preserve">в структуре, %</v>
      </c>
      <c r="AA48" s="321" t="str">
        <f t="shared" si="182"/>
        <v xml:space="preserve">в тыс. руб.</v>
      </c>
      <c r="AB48" s="321" t="str">
        <f t="shared" si="182"/>
        <v xml:space="preserve">темп прироста, %</v>
      </c>
      <c r="AC48" s="321" t="str">
        <f t="shared" si="182"/>
        <v xml:space="preserve">в структуре, %</v>
      </c>
      <c r="AD48" s="321" t="str">
        <f t="shared" si="182"/>
        <v xml:space="preserve">в тыс. руб.</v>
      </c>
      <c r="AE48" s="321" t="str">
        <f t="shared" si="182"/>
        <v xml:space="preserve">темп прироста, %</v>
      </c>
      <c r="AF48" s="321" t="str">
        <f t="shared" si="182"/>
        <v xml:space="preserve">в структуре, %</v>
      </c>
      <c r="AG48" s="321" t="str">
        <f t="shared" si="182"/>
        <v xml:space="preserve">в тыс. руб.</v>
      </c>
      <c r="AH48" s="321" t="str">
        <f t="shared" si="182"/>
        <v xml:space="preserve">темп прироста, %</v>
      </c>
      <c r="AI48" s="321" t="str">
        <f t="shared" si="182"/>
        <v xml:space="preserve">в структуре, %</v>
      </c>
      <c r="AJ48" s="321" t="str">
        <f t="shared" si="181"/>
        <v xml:space="preserve">в тыс. руб.</v>
      </c>
      <c r="AK48" s="321" t="str">
        <f t="shared" si="181"/>
        <v xml:space="preserve">темп прироста, %</v>
      </c>
      <c r="AL48" s="321" t="str">
        <f t="shared" si="181"/>
        <v xml:space="preserve">в структуре, %</v>
      </c>
    </row>
    <row r="49">
      <c r="A49" s="384" t="s">
        <v>276</v>
      </c>
      <c r="B49" s="356"/>
      <c r="C49" s="356"/>
      <c r="D49" s="390"/>
      <c r="E49" s="390"/>
      <c r="F49" s="356"/>
      <c r="G49" s="390"/>
      <c r="H49" s="390"/>
      <c r="I49" s="390"/>
      <c r="J49" s="390"/>
      <c r="K49" s="390"/>
      <c r="L49" s="390"/>
      <c r="M49" s="390"/>
      <c r="N49" s="390"/>
      <c r="O49" s="390"/>
      <c r="P49" s="390"/>
      <c r="Q49" s="390"/>
      <c r="R49" s="390"/>
      <c r="S49" s="390"/>
      <c r="T49" s="390"/>
      <c r="U49" s="390"/>
      <c r="V49" s="390"/>
      <c r="W49" s="390"/>
      <c r="X49" s="390"/>
      <c r="Y49" s="390"/>
      <c r="Z49" s="390"/>
      <c r="AA49" s="390"/>
      <c r="AB49" s="390"/>
      <c r="AC49" s="390"/>
      <c r="AD49" s="390"/>
      <c r="AE49" s="390"/>
      <c r="AF49" s="390"/>
      <c r="AG49" s="390"/>
      <c r="AH49" s="390"/>
      <c r="AI49" s="390"/>
      <c r="AJ49" s="390"/>
      <c r="AK49" s="390"/>
      <c r="AL49" s="390"/>
    </row>
    <row r="50">
      <c r="A50" s="384" t="s">
        <v>277</v>
      </c>
      <c r="B50" s="356"/>
      <c r="C50" s="356"/>
      <c r="D50" s="390"/>
      <c r="E50" s="390"/>
      <c r="F50" s="356"/>
      <c r="G50" s="390"/>
      <c r="H50" s="390"/>
      <c r="I50" s="390"/>
      <c r="J50" s="390"/>
      <c r="K50" s="390"/>
      <c r="L50" s="390"/>
      <c r="M50" s="390"/>
      <c r="N50" s="390"/>
      <c r="O50" s="390"/>
      <c r="P50" s="390"/>
      <c r="Q50" s="390"/>
      <c r="R50" s="390"/>
      <c r="S50" s="390"/>
      <c r="T50" s="390"/>
      <c r="U50" s="390"/>
      <c r="V50" s="390"/>
      <c r="W50" s="390"/>
      <c r="X50" s="390"/>
      <c r="Y50" s="390"/>
      <c r="Z50" s="390"/>
      <c r="AA50" s="390"/>
      <c r="AB50" s="390"/>
      <c r="AC50" s="390"/>
      <c r="AD50" s="390"/>
      <c r="AE50" s="390"/>
      <c r="AF50" s="390"/>
      <c r="AG50" s="390"/>
      <c r="AH50" s="390"/>
      <c r="AI50" s="390"/>
      <c r="AJ50" s="390"/>
      <c r="AK50" s="390"/>
      <c r="AL50" s="390"/>
    </row>
    <row r="51" ht="31.199999999999999">
      <c r="A51" s="384" t="s">
        <v>278</v>
      </c>
      <c r="B51" s="356"/>
      <c r="C51" s="356"/>
      <c r="D51" s="390"/>
      <c r="E51" s="390"/>
      <c r="F51" s="356"/>
      <c r="G51" s="390"/>
      <c r="H51" s="390"/>
      <c r="I51" s="390"/>
      <c r="J51" s="390"/>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c r="AJ51" s="390"/>
      <c r="AK51" s="390"/>
      <c r="AL51" s="390"/>
    </row>
    <row r="52" ht="46.799999999999997">
      <c r="A52" s="384" t="s">
        <v>279</v>
      </c>
      <c r="B52" s="356"/>
      <c r="C52" s="356"/>
      <c r="D52" s="390"/>
      <c r="E52" s="390"/>
      <c r="F52" s="356"/>
      <c r="G52" s="390"/>
      <c r="H52" s="390"/>
      <c r="I52" s="390"/>
      <c r="J52" s="390"/>
      <c r="K52" s="390"/>
      <c r="L52" s="390"/>
      <c r="M52" s="390"/>
      <c r="N52" s="390"/>
      <c r="O52" s="390"/>
      <c r="P52" s="390"/>
      <c r="Q52" s="390"/>
      <c r="R52" s="390"/>
      <c r="S52" s="390"/>
      <c r="T52" s="390"/>
      <c r="U52" s="390"/>
      <c r="V52" s="390"/>
      <c r="W52" s="390"/>
      <c r="X52" s="390"/>
      <c r="Y52" s="390"/>
      <c r="Z52" s="390"/>
      <c r="AA52" s="390"/>
      <c r="AB52" s="390"/>
      <c r="AC52" s="390"/>
      <c r="AD52" s="390"/>
      <c r="AE52" s="390"/>
      <c r="AF52" s="390"/>
      <c r="AG52" s="390"/>
      <c r="AH52" s="390"/>
      <c r="AI52" s="390"/>
      <c r="AJ52" s="390"/>
      <c r="AK52" s="390"/>
      <c r="AL52" s="390"/>
    </row>
    <row r="53" ht="31.199999999999999">
      <c r="A53" s="384" t="s">
        <v>280</v>
      </c>
      <c r="B53" s="356"/>
      <c r="C53" s="356"/>
      <c r="D53" s="390"/>
      <c r="E53" s="390"/>
      <c r="F53" s="356"/>
      <c r="G53" s="390"/>
      <c r="H53" s="390"/>
      <c r="I53" s="390"/>
      <c r="J53" s="390"/>
      <c r="K53" s="390"/>
      <c r="L53" s="390"/>
      <c r="M53" s="390"/>
      <c r="N53" s="390"/>
      <c r="O53" s="390"/>
      <c r="P53" s="390"/>
      <c r="Q53" s="390"/>
      <c r="R53" s="390"/>
      <c r="S53" s="390"/>
      <c r="T53" s="390"/>
      <c r="U53" s="390"/>
      <c r="V53" s="390"/>
      <c r="W53" s="390"/>
      <c r="X53" s="390"/>
      <c r="Y53" s="390"/>
      <c r="Z53" s="390"/>
      <c r="AA53" s="390"/>
      <c r="AB53" s="390"/>
      <c r="AC53" s="390"/>
      <c r="AD53" s="390"/>
      <c r="AE53" s="390"/>
      <c r="AF53" s="390"/>
      <c r="AG53" s="390"/>
      <c r="AH53" s="390"/>
      <c r="AI53" s="390"/>
      <c r="AJ53" s="390"/>
      <c r="AK53" s="390"/>
      <c r="AL53" s="390"/>
    </row>
    <row r="54">
      <c r="A54" s="384" t="s">
        <v>281</v>
      </c>
      <c r="B54" s="356"/>
      <c r="C54" s="356"/>
      <c r="D54" s="390"/>
      <c r="E54" s="390"/>
      <c r="F54" s="356"/>
      <c r="G54" s="390"/>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c r="AJ54" s="390"/>
      <c r="AK54" s="390"/>
      <c r="AL54" s="390"/>
    </row>
    <row r="55" ht="31.199999999999999">
      <c r="A55" s="384" t="s">
        <v>607</v>
      </c>
      <c r="B55" s="356"/>
      <c r="C55" s="356"/>
      <c r="D55" s="390"/>
      <c r="E55" s="390"/>
      <c r="F55" s="356"/>
      <c r="G55" s="390"/>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390"/>
      <c r="AK55" s="390"/>
      <c r="AL55" s="390"/>
    </row>
    <row r="58">
      <c r="A58" s="38" t="s">
        <v>608</v>
      </c>
      <c r="B58" s="32"/>
      <c r="C58" s="32"/>
      <c r="D58" s="32"/>
      <c r="E58" s="32"/>
      <c r="P58" s="73"/>
    </row>
    <row r="59" s="387" customFormat="1" ht="31.199999999999999">
      <c r="A59" s="388" t="s">
        <v>177</v>
      </c>
      <c r="B59" s="388" t="s">
        <v>320</v>
      </c>
      <c r="C59" s="388" t="s">
        <v>321</v>
      </c>
      <c r="D59" s="388" t="s">
        <v>433</v>
      </c>
      <c r="E59" s="388" t="s">
        <v>322</v>
      </c>
      <c r="F59" s="388" t="s">
        <v>433</v>
      </c>
      <c r="G59" s="388" t="s">
        <v>323</v>
      </c>
      <c r="H59" s="388" t="s">
        <v>322</v>
      </c>
      <c r="I59" s="388" t="s">
        <v>433</v>
      </c>
      <c r="J59" s="388" t="s">
        <v>324</v>
      </c>
      <c r="K59" s="388" t="s">
        <v>433</v>
      </c>
      <c r="L59" s="388" t="s">
        <v>325</v>
      </c>
      <c r="M59" s="388" t="s">
        <v>433</v>
      </c>
      <c r="N59" s="388" t="s">
        <v>326</v>
      </c>
      <c r="O59" s="388" t="s">
        <v>433</v>
      </c>
      <c r="P59" s="71"/>
    </row>
    <row r="60" ht="62.399999999999999">
      <c r="A60" s="392" t="s">
        <v>609</v>
      </c>
      <c r="B60" s="46"/>
      <c r="C60" s="46"/>
      <c r="D60" s="393"/>
      <c r="E60" s="393"/>
      <c r="F60" s="46"/>
      <c r="G60" s="46"/>
      <c r="H60" s="46"/>
      <c r="I60" s="393"/>
      <c r="J60" s="393"/>
      <c r="K60" s="46"/>
      <c r="L60" s="46"/>
      <c r="M60" s="393"/>
      <c r="N60" s="393"/>
      <c r="O60" s="46"/>
      <c r="P60" s="73"/>
    </row>
    <row r="61" ht="46.799999999999997">
      <c r="A61" s="392" t="s">
        <v>610</v>
      </c>
      <c r="B61" s="46"/>
      <c r="C61" s="46"/>
      <c r="D61" s="393"/>
      <c r="E61" s="393"/>
      <c r="F61" s="46"/>
      <c r="G61" s="46"/>
      <c r="H61" s="46"/>
      <c r="I61" s="393"/>
      <c r="J61" s="393"/>
      <c r="K61" s="46"/>
      <c r="L61" s="46"/>
      <c r="M61" s="393"/>
      <c r="N61" s="393"/>
      <c r="O61" s="46"/>
      <c r="P61" s="73"/>
    </row>
    <row r="62">
      <c r="A62" s="394" t="s">
        <v>466</v>
      </c>
      <c r="B62" s="47"/>
      <c r="C62" s="47"/>
      <c r="D62" s="395"/>
      <c r="E62" s="395"/>
      <c r="F62" s="47"/>
      <c r="G62" s="47"/>
      <c r="H62" s="47"/>
      <c r="I62" s="395"/>
      <c r="J62" s="395"/>
      <c r="K62" s="47"/>
      <c r="L62" s="47"/>
      <c r="M62" s="395"/>
      <c r="N62" s="395"/>
      <c r="O62" s="47"/>
      <c r="P62" s="396"/>
    </row>
    <row r="63" ht="31.199999999999999">
      <c r="A63" s="397" t="s">
        <v>611</v>
      </c>
      <c r="B63" s="46"/>
      <c r="C63" s="46"/>
      <c r="D63" s="46"/>
      <c r="E63" s="393"/>
      <c r="F63" s="46"/>
      <c r="G63" s="46"/>
      <c r="H63" s="46"/>
      <c r="I63" s="46"/>
      <c r="J63" s="393"/>
      <c r="K63" s="46"/>
      <c r="L63" s="46"/>
      <c r="M63" s="46"/>
      <c r="N63" s="393"/>
      <c r="O63" s="46"/>
      <c r="P63" s="71"/>
    </row>
    <row r="64">
      <c r="A64" s="398" t="s">
        <v>612</v>
      </c>
      <c r="B64" s="46"/>
      <c r="C64" s="46"/>
      <c r="D64" s="46"/>
      <c r="E64" s="393"/>
      <c r="F64" s="46"/>
      <c r="G64" s="46"/>
      <c r="H64" s="46"/>
      <c r="I64" s="46"/>
      <c r="J64" s="393"/>
      <c r="K64" s="46"/>
      <c r="L64" s="46"/>
      <c r="M64" s="46"/>
      <c r="N64" s="393"/>
      <c r="O64" s="46"/>
      <c r="P64" s="73"/>
    </row>
    <row r="65" ht="31.199999999999999">
      <c r="A65" s="399" t="s">
        <v>613</v>
      </c>
      <c r="B65" s="400"/>
      <c r="C65" s="400"/>
      <c r="D65" s="393"/>
      <c r="E65" s="393"/>
      <c r="F65" s="400"/>
      <c r="G65" s="400"/>
      <c r="H65" s="400"/>
      <c r="I65" s="393"/>
      <c r="J65" s="393"/>
      <c r="K65" s="400"/>
      <c r="L65" s="400"/>
      <c r="M65" s="393"/>
      <c r="N65" s="393"/>
      <c r="O65" s="400"/>
      <c r="P65" s="396"/>
    </row>
    <row r="66">
      <c r="A66" s="394" t="s">
        <v>466</v>
      </c>
      <c r="B66" s="47"/>
      <c r="C66" s="47"/>
      <c r="D66" s="395"/>
      <c r="E66" s="395"/>
      <c r="F66" s="47"/>
      <c r="G66" s="47"/>
      <c r="H66" s="47"/>
      <c r="I66" s="395"/>
      <c r="J66" s="395"/>
      <c r="K66" s="47"/>
      <c r="L66" s="47"/>
      <c r="M66" s="395"/>
      <c r="N66" s="395"/>
      <c r="O66" s="47"/>
      <c r="P66" s="71"/>
    </row>
    <row r="67" ht="31.199999999999999">
      <c r="A67" s="401" t="s">
        <v>614</v>
      </c>
      <c r="B67" s="46"/>
      <c r="C67" s="46"/>
      <c r="D67" s="46"/>
      <c r="E67" s="393"/>
      <c r="F67" s="46"/>
      <c r="G67" s="46"/>
      <c r="H67" s="46"/>
      <c r="I67" s="46"/>
      <c r="J67" s="393"/>
      <c r="K67" s="46"/>
      <c r="L67" s="46"/>
      <c r="M67" s="46"/>
      <c r="N67" s="393"/>
      <c r="O67" s="46"/>
      <c r="P67" s="402"/>
    </row>
    <row r="68" ht="62.399999999999999">
      <c r="A68" s="401" t="s">
        <v>615</v>
      </c>
      <c r="B68" s="400"/>
      <c r="C68" s="400"/>
      <c r="D68" s="46"/>
      <c r="E68" s="393"/>
      <c r="F68" s="400"/>
      <c r="G68" s="400"/>
      <c r="H68" s="400"/>
      <c r="I68" s="46"/>
      <c r="J68" s="393"/>
      <c r="K68" s="400"/>
      <c r="L68" s="400"/>
      <c r="M68" s="46"/>
      <c r="N68" s="393"/>
      <c r="O68" s="400"/>
      <c r="P68" s="402"/>
    </row>
    <row r="69">
      <c r="A69" s="394" t="s">
        <v>466</v>
      </c>
      <c r="B69" s="47"/>
      <c r="C69" s="47"/>
      <c r="D69" s="393"/>
      <c r="E69" s="393"/>
      <c r="F69" s="47"/>
      <c r="G69" s="47"/>
      <c r="H69" s="47"/>
      <c r="I69" s="393"/>
      <c r="J69" s="393"/>
      <c r="K69" s="47"/>
      <c r="L69" s="47"/>
      <c r="M69" s="393"/>
      <c r="N69" s="393"/>
      <c r="O69" s="47"/>
      <c r="P69" s="402"/>
    </row>
    <row r="70">
      <c r="A70" s="401" t="s">
        <v>413</v>
      </c>
      <c r="B70" s="75"/>
      <c r="C70" s="393"/>
      <c r="D70" s="393"/>
      <c r="E70" s="393"/>
      <c r="F70" s="75"/>
      <c r="G70" s="393"/>
      <c r="H70" s="393"/>
      <c r="I70" s="393"/>
      <c r="J70" s="393"/>
      <c r="K70" s="75"/>
      <c r="L70" s="393"/>
      <c r="M70" s="393"/>
      <c r="N70" s="393"/>
      <c r="O70" s="75"/>
      <c r="P70" s="73"/>
    </row>
    <row r="71" ht="46.799999999999997">
      <c r="A71" s="401" t="s">
        <v>616</v>
      </c>
      <c r="B71" s="75"/>
      <c r="C71" s="393"/>
      <c r="D71" s="393"/>
      <c r="E71" s="393"/>
      <c r="F71" s="75"/>
      <c r="G71" s="393"/>
      <c r="H71" s="393"/>
      <c r="I71" s="393"/>
      <c r="J71" s="393"/>
      <c r="K71" s="75"/>
      <c r="L71" s="393"/>
      <c r="M71" s="393"/>
      <c r="N71" s="393"/>
      <c r="O71" s="75"/>
      <c r="P71" s="403"/>
    </row>
    <row r="72">
      <c r="A72" s="394" t="s">
        <v>466</v>
      </c>
      <c r="B72" s="75"/>
      <c r="C72" s="47"/>
      <c r="D72" s="395"/>
      <c r="E72" s="395"/>
      <c r="F72" s="75"/>
      <c r="G72" s="47"/>
      <c r="H72" s="47"/>
      <c r="I72" s="395"/>
      <c r="J72" s="395"/>
      <c r="K72" s="75"/>
      <c r="L72" s="47"/>
      <c r="M72" s="395"/>
      <c r="N72" s="395"/>
      <c r="O72" s="75"/>
      <c r="P72" s="71"/>
    </row>
    <row r="73" ht="78">
      <c r="A73" s="398" t="s">
        <v>617</v>
      </c>
      <c r="B73" s="46"/>
      <c r="C73" s="46"/>
      <c r="D73" s="46"/>
      <c r="E73" s="393"/>
      <c r="F73" s="46"/>
      <c r="G73" s="46"/>
      <c r="H73" s="46"/>
      <c r="I73" s="46"/>
      <c r="J73" s="393"/>
      <c r="K73" s="46"/>
      <c r="L73" s="46"/>
      <c r="M73" s="46"/>
      <c r="N73" s="393"/>
      <c r="O73" s="46"/>
      <c r="P73" s="73"/>
    </row>
    <row r="74" ht="93.599999999999994">
      <c r="A74" s="397" t="s">
        <v>618</v>
      </c>
      <c r="B74" s="393"/>
      <c r="C74" s="393"/>
      <c r="D74" s="393"/>
      <c r="E74" s="393"/>
      <c r="F74" s="393"/>
      <c r="G74" s="393"/>
      <c r="H74" s="393"/>
      <c r="I74" s="393"/>
      <c r="J74" s="393"/>
      <c r="K74" s="393"/>
      <c r="L74" s="393"/>
      <c r="M74" s="393"/>
      <c r="N74" s="393"/>
      <c r="O74" s="393"/>
      <c r="P74" s="404"/>
    </row>
    <row r="75">
      <c r="A75" s="405" t="s">
        <v>466</v>
      </c>
      <c r="B75" s="47"/>
      <c r="C75" s="47"/>
      <c r="D75" s="406"/>
      <c r="E75" s="395"/>
      <c r="F75" s="47"/>
      <c r="G75" s="47"/>
      <c r="H75" s="47"/>
      <c r="I75" s="406"/>
      <c r="J75" s="395"/>
      <c r="K75" s="47"/>
      <c r="L75" s="47"/>
      <c r="M75" s="406"/>
      <c r="N75" s="395"/>
      <c r="O75" s="47"/>
      <c r="P75" s="71"/>
    </row>
    <row r="76" ht="31.199999999999999">
      <c r="A76" s="407" t="s">
        <v>619</v>
      </c>
      <c r="B76" s="46"/>
      <c r="C76" s="46"/>
      <c r="D76" s="408"/>
      <c r="E76" s="393"/>
      <c r="F76" s="46"/>
      <c r="G76" s="46"/>
      <c r="H76" s="46"/>
      <c r="I76" s="408"/>
      <c r="J76" s="393"/>
      <c r="K76" s="46"/>
      <c r="L76" s="46"/>
      <c r="M76" s="408"/>
      <c r="N76" s="393"/>
      <c r="O76" s="46"/>
    </row>
    <row r="77" ht="62.399999999999999">
      <c r="A77" s="407" t="s">
        <v>620</v>
      </c>
      <c r="B77" s="351"/>
      <c r="C77" s="351"/>
      <c r="D77" s="409"/>
      <c r="E77" s="393"/>
      <c r="F77" s="351"/>
      <c r="G77" s="351"/>
      <c r="H77" s="351"/>
      <c r="I77" s="409"/>
      <c r="J77" s="393"/>
      <c r="K77" s="351"/>
      <c r="L77" s="351"/>
      <c r="M77" s="409"/>
      <c r="N77" s="393"/>
      <c r="O77" s="351"/>
    </row>
    <row r="78">
      <c r="A78" s="405" t="s">
        <v>466</v>
      </c>
      <c r="B78" s="47"/>
      <c r="C78" s="47"/>
      <c r="D78" s="406"/>
      <c r="E78" s="395"/>
      <c r="F78" s="47"/>
      <c r="G78" s="47"/>
      <c r="H78" s="47"/>
      <c r="I78" s="406"/>
      <c r="J78" s="395"/>
      <c r="K78" s="47"/>
      <c r="L78" s="47"/>
      <c r="M78" s="406"/>
      <c r="N78" s="395"/>
      <c r="O78" s="47"/>
    </row>
  </sheetData>
  <mergeCells count="44">
    <mergeCell ref="AJ5:AL5"/>
    <mergeCell ref="U5:W5"/>
    <mergeCell ref="X5:Z5"/>
    <mergeCell ref="AA5:AC5"/>
    <mergeCell ref="AD5:AF5"/>
    <mergeCell ref="AG5:AI5"/>
    <mergeCell ref="A4:A6"/>
    <mergeCell ref="A27:A29"/>
    <mergeCell ref="B27:I28"/>
    <mergeCell ref="AJ28:AL28"/>
    <mergeCell ref="R27:AL27"/>
    <mergeCell ref="R28:T28"/>
    <mergeCell ref="U28:W28"/>
    <mergeCell ref="X28:Z28"/>
    <mergeCell ref="AA28:AC28"/>
    <mergeCell ref="AD28:AF28"/>
    <mergeCell ref="AG28:AI28"/>
    <mergeCell ref="J27:Q28"/>
    <mergeCell ref="B4:I5"/>
    <mergeCell ref="J4:Q5"/>
    <mergeCell ref="R4:AL4"/>
    <mergeCell ref="R5:T5"/>
    <mergeCell ref="AJ36:AL36"/>
    <mergeCell ref="AJ47:AL47"/>
    <mergeCell ref="R46:AL46"/>
    <mergeCell ref="R35:AL35"/>
    <mergeCell ref="A35:A37"/>
    <mergeCell ref="B35:I36"/>
    <mergeCell ref="J35:Q36"/>
    <mergeCell ref="R36:T36"/>
    <mergeCell ref="U36:W36"/>
    <mergeCell ref="X36:Z36"/>
    <mergeCell ref="AA36:AC36"/>
    <mergeCell ref="AD36:AF36"/>
    <mergeCell ref="AG36:AI36"/>
    <mergeCell ref="A46:A48"/>
    <mergeCell ref="B46:I47"/>
    <mergeCell ref="J46:Q47"/>
    <mergeCell ref="AG47:AI47"/>
    <mergeCell ref="R47:T47"/>
    <mergeCell ref="U47:W47"/>
    <mergeCell ref="X47:Z47"/>
    <mergeCell ref="AA47:AC47"/>
    <mergeCell ref="AD47:AF47"/>
  </mergeCells>
  <printOptions headings="0" gridLines="0"/>
  <pageMargins left="0.75" right="0.75" top="1" bottom="1" header="0.5" footer="0.5"/>
  <pageSetup paperSize="9" scale="29" fitToWidth="1" fitToHeight="1" pageOrder="downThenOver" orientation="portrait" usePrinterDefaults="1" blackAndWhite="0" draft="0" cellComments="none" useFirstPageNumber="0" errors="displayed" horizontalDpi="600" verticalDpi="600" copies="1"/>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0"/>
  </sheetPr>
  <sheetViews>
    <sheetView zoomScale="70" workbookViewId="0">
      <pane xSplit="1" topLeftCell="B1" activePane="topRight" state="frozen"/>
      <selection activeCell="I51" activeCellId="0" sqref="I51:Q52"/>
    </sheetView>
  </sheetViews>
  <sheetFormatPr defaultColWidth="9.109375" defaultRowHeight="15.6"/>
  <cols>
    <col customWidth="1" min="1" max="1" style="65" width="56.6640625"/>
    <col customWidth="1" min="2" max="2" style="65" width="18.5546875"/>
    <col customWidth="1" min="3" max="42" style="65" width="18.33203125"/>
    <col min="43" max="16384" style="65" width="9.109375"/>
  </cols>
  <sheetData>
    <row r="1">
      <c r="A1" s="67" t="s">
        <v>621</v>
      </c>
    </row>
    <row r="2">
      <c r="A2" s="67"/>
    </row>
    <row r="3">
      <c r="A3" s="67" t="s">
        <v>622</v>
      </c>
    </row>
    <row r="4" s="222" customFormat="1" ht="15.75" customHeight="1">
      <c r="A4" s="224" t="s">
        <v>177</v>
      </c>
      <c r="B4" s="226" t="s">
        <v>421</v>
      </c>
      <c r="C4" s="226"/>
      <c r="D4" s="226"/>
      <c r="E4" s="226"/>
      <c r="F4" s="226"/>
      <c r="G4" s="226"/>
      <c r="H4" s="226"/>
      <c r="I4" s="226"/>
      <c r="J4" s="227" t="s">
        <v>422</v>
      </c>
      <c r="K4" s="227"/>
      <c r="L4" s="227"/>
      <c r="M4" s="227"/>
      <c r="N4" s="227"/>
      <c r="O4" s="227"/>
      <c r="P4" s="227"/>
      <c r="Q4" s="227"/>
      <c r="R4" s="228" t="s">
        <v>423</v>
      </c>
      <c r="S4" s="228"/>
      <c r="T4" s="228"/>
      <c r="U4" s="228"/>
      <c r="V4" s="228"/>
      <c r="W4" s="228"/>
      <c r="X4" s="228"/>
      <c r="Y4" s="228"/>
      <c r="Z4" s="228"/>
      <c r="AA4" s="228"/>
      <c r="AB4" s="228"/>
      <c r="AC4" s="228"/>
      <c r="AD4" s="228"/>
      <c r="AE4" s="228"/>
      <c r="AF4" s="228"/>
      <c r="AG4" s="228"/>
      <c r="AH4" s="228"/>
      <c r="AI4" s="228"/>
      <c r="AJ4" s="228"/>
      <c r="AK4" s="228"/>
      <c r="AL4" s="228"/>
    </row>
    <row r="5" s="222" customFormat="1">
      <c r="A5" s="229"/>
      <c r="B5" s="226"/>
      <c r="C5" s="226"/>
      <c r="D5" s="226"/>
      <c r="E5" s="226"/>
      <c r="F5" s="226"/>
      <c r="G5" s="226"/>
      <c r="H5" s="226"/>
      <c r="I5" s="226"/>
      <c r="J5" s="227"/>
      <c r="K5" s="227"/>
      <c r="L5" s="227"/>
      <c r="M5" s="227"/>
      <c r="N5" s="227"/>
      <c r="O5" s="227"/>
      <c r="P5" s="227"/>
      <c r="Q5" s="227"/>
      <c r="R5" s="231" t="s">
        <v>320</v>
      </c>
      <c r="S5" s="231"/>
      <c r="T5" s="231"/>
      <c r="U5" s="232" t="s">
        <v>321</v>
      </c>
      <c r="V5" s="232"/>
      <c r="W5" s="232"/>
      <c r="X5" s="232" t="s">
        <v>322</v>
      </c>
      <c r="Y5" s="232"/>
      <c r="Z5" s="232"/>
      <c r="AA5" s="232" t="s">
        <v>323</v>
      </c>
      <c r="AB5" s="232"/>
      <c r="AC5" s="232"/>
      <c r="AD5" s="232" t="s">
        <v>324</v>
      </c>
      <c r="AE5" s="232"/>
      <c r="AF5" s="232"/>
      <c r="AG5" s="233" t="s">
        <v>325</v>
      </c>
      <c r="AH5" s="234"/>
      <c r="AI5" s="235"/>
      <c r="AJ5" s="236" t="s">
        <v>326</v>
      </c>
      <c r="AK5" s="236"/>
      <c r="AL5" s="236"/>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7"/>
      <c r="DL5" s="237"/>
      <c r="DM5" s="237"/>
      <c r="DN5" s="237"/>
      <c r="DO5" s="237"/>
      <c r="DP5" s="237"/>
      <c r="DQ5" s="237"/>
      <c r="DR5" s="237"/>
      <c r="DS5" s="237"/>
      <c r="DT5" s="237"/>
      <c r="DU5" s="237"/>
      <c r="DV5" s="237"/>
      <c r="DW5" s="237"/>
      <c r="DX5" s="237"/>
      <c r="DY5" s="237"/>
      <c r="DZ5" s="237"/>
      <c r="EA5" s="237"/>
      <c r="EB5" s="237"/>
      <c r="EC5" s="237"/>
      <c r="ED5" s="237"/>
      <c r="EE5" s="237"/>
      <c r="EF5" s="237"/>
      <c r="EG5" s="237"/>
      <c r="EH5" s="237"/>
      <c r="EI5" s="237"/>
      <c r="EJ5" s="237"/>
      <c r="EK5" s="237"/>
      <c r="EL5" s="237"/>
      <c r="EM5" s="237"/>
      <c r="EN5" s="237"/>
      <c r="EO5" s="237"/>
      <c r="EP5" s="237"/>
      <c r="EQ5" s="237"/>
      <c r="ER5" s="237"/>
      <c r="ES5" s="237"/>
      <c r="ET5" s="237"/>
      <c r="EU5" s="237"/>
      <c r="EV5" s="237"/>
      <c r="EW5" s="237"/>
      <c r="EX5" s="237"/>
      <c r="EY5" s="237"/>
      <c r="EZ5" s="237"/>
      <c r="FA5" s="237"/>
      <c r="FB5" s="237"/>
      <c r="FC5" s="237"/>
      <c r="FD5" s="237"/>
      <c r="FE5" s="237"/>
      <c r="FF5" s="237"/>
      <c r="FG5" s="237"/>
      <c r="FH5" s="237"/>
      <c r="FI5" s="237"/>
      <c r="FJ5" s="237"/>
      <c r="FK5" s="237"/>
      <c r="FL5" s="237"/>
      <c r="FM5" s="237"/>
      <c r="FN5" s="237"/>
      <c r="FO5" s="237"/>
      <c r="FP5" s="237"/>
      <c r="FQ5" s="237"/>
      <c r="FR5" s="237"/>
      <c r="FS5" s="237"/>
      <c r="FT5" s="237"/>
      <c r="FU5" s="237"/>
      <c r="FV5" s="237"/>
      <c r="FW5" s="237"/>
      <c r="FX5" s="237"/>
      <c r="FY5" s="237"/>
      <c r="FZ5" s="237"/>
      <c r="GA5" s="237"/>
      <c r="GB5" s="237"/>
      <c r="GC5" s="237"/>
      <c r="GD5" s="237"/>
      <c r="GE5" s="237"/>
      <c r="GF5" s="237"/>
      <c r="GG5" s="237"/>
      <c r="GH5" s="237"/>
      <c r="GI5" s="237"/>
      <c r="GJ5" s="237"/>
      <c r="GK5" s="237"/>
      <c r="GL5" s="237"/>
      <c r="GM5" s="237"/>
      <c r="GN5" s="237"/>
      <c r="GO5" s="237"/>
      <c r="GP5" s="237"/>
      <c r="GQ5" s="237"/>
      <c r="GR5" s="237"/>
      <c r="GS5" s="237"/>
      <c r="GT5" s="237"/>
      <c r="GU5" s="237"/>
      <c r="GV5" s="237"/>
      <c r="GW5" s="237"/>
      <c r="GX5" s="237"/>
      <c r="GY5" s="237"/>
      <c r="GZ5" s="237"/>
      <c r="HA5" s="237"/>
      <c r="HB5" s="237"/>
      <c r="HC5" s="237"/>
      <c r="HD5" s="237"/>
      <c r="HE5" s="237"/>
      <c r="HF5" s="237"/>
      <c r="HG5" s="237"/>
      <c r="HH5" s="237"/>
      <c r="HI5" s="237"/>
      <c r="HJ5" s="237"/>
      <c r="HK5" s="237"/>
      <c r="HL5" s="237"/>
      <c r="HM5" s="237"/>
      <c r="HN5" s="237"/>
      <c r="HO5" s="237"/>
      <c r="HP5" s="237"/>
      <c r="HQ5" s="237"/>
      <c r="HR5" s="237"/>
      <c r="HS5" s="237"/>
      <c r="HT5" s="237"/>
      <c r="HU5" s="237"/>
      <c r="HV5" s="237"/>
      <c r="HW5" s="237"/>
      <c r="HX5" s="237"/>
      <c r="HY5" s="237"/>
      <c r="HZ5" s="237"/>
      <c r="IA5" s="237"/>
      <c r="IB5" s="237"/>
      <c r="IC5" s="237"/>
      <c r="ID5" s="237"/>
      <c r="IE5" s="237"/>
      <c r="IF5" s="237"/>
      <c r="IG5" s="237"/>
      <c r="IH5" s="237"/>
      <c r="II5" s="237"/>
      <c r="IJ5" s="237"/>
      <c r="IK5" s="237"/>
      <c r="IL5" s="237"/>
      <c r="IM5" s="237"/>
      <c r="IN5" s="237"/>
      <c r="IO5" s="237"/>
      <c r="IP5" s="237"/>
      <c r="IQ5" s="237"/>
      <c r="IR5" s="237"/>
      <c r="IS5" s="237"/>
      <c r="IT5" s="237"/>
      <c r="IU5" s="237"/>
    </row>
    <row r="6" s="222" customFormat="1" ht="31.199999999999999">
      <c r="A6" s="231"/>
      <c r="B6" s="410">
        <v>43830</v>
      </c>
      <c r="C6" s="410" t="s">
        <v>425</v>
      </c>
      <c r="D6" s="410" t="s">
        <v>426</v>
      </c>
      <c r="E6" s="410" t="s">
        <v>427</v>
      </c>
      <c r="F6" s="410" t="s">
        <v>428</v>
      </c>
      <c r="G6" s="410" t="s">
        <v>429</v>
      </c>
      <c r="H6" s="410" t="s">
        <v>430</v>
      </c>
      <c r="I6" s="410" t="s">
        <v>431</v>
      </c>
      <c r="J6" s="411" t="s">
        <v>424</v>
      </c>
      <c r="K6" s="411" t="str">
        <f t="shared" ref="K6:Q6" si="183">C6</f>
        <v>31.12.2018</v>
      </c>
      <c r="L6" s="411" t="str">
        <f t="shared" si="183"/>
        <v>31.12.2017</v>
      </c>
      <c r="M6" s="411" t="str">
        <f t="shared" si="183"/>
        <v>31.12.2016</v>
      </c>
      <c r="N6" s="411" t="str">
        <f t="shared" si="183"/>
        <v>31.12.2015</v>
      </c>
      <c r="O6" s="411" t="str">
        <f t="shared" si="183"/>
        <v>31.12.2014</v>
      </c>
      <c r="P6" s="411" t="str">
        <f t="shared" si="183"/>
        <v>31.12.2013</v>
      </c>
      <c r="Q6" s="411" t="str">
        <f t="shared" si="183"/>
        <v>31.12.2012</v>
      </c>
      <c r="R6" s="240" t="s">
        <v>432</v>
      </c>
      <c r="S6" s="240" t="s">
        <v>433</v>
      </c>
      <c r="T6" s="240" t="s">
        <v>434</v>
      </c>
      <c r="U6" s="240" t="s">
        <v>432</v>
      </c>
      <c r="V6" s="240" t="s">
        <v>433</v>
      </c>
      <c r="W6" s="240" t="s">
        <v>434</v>
      </c>
      <c r="X6" s="240" t="str">
        <f>U6</f>
        <v xml:space="preserve">в тыс. руб.</v>
      </c>
      <c r="Y6" s="240" t="str">
        <f t="shared" ref="Y6:AL6" si="184">V6</f>
        <v xml:space="preserve">темп прироста, %</v>
      </c>
      <c r="Z6" s="240" t="str">
        <f t="shared" si="184"/>
        <v xml:space="preserve">в структуре, %</v>
      </c>
      <c r="AA6" s="240" t="str">
        <f t="shared" si="184"/>
        <v xml:space="preserve">в тыс. руб.</v>
      </c>
      <c r="AB6" s="240" t="str">
        <f t="shared" si="184"/>
        <v xml:space="preserve">темп прироста, %</v>
      </c>
      <c r="AC6" s="240" t="str">
        <f t="shared" si="184"/>
        <v xml:space="preserve">в структуре, %</v>
      </c>
      <c r="AD6" s="240" t="str">
        <f t="shared" si="184"/>
        <v xml:space="preserve">в тыс. руб.</v>
      </c>
      <c r="AE6" s="240" t="str">
        <f t="shared" si="184"/>
        <v xml:space="preserve">темп прироста, %</v>
      </c>
      <c r="AF6" s="240" t="str">
        <f t="shared" si="184"/>
        <v xml:space="preserve">в структуре, %</v>
      </c>
      <c r="AG6" s="240" t="str">
        <f t="shared" si="184"/>
        <v xml:space="preserve">в тыс. руб.</v>
      </c>
      <c r="AH6" s="240" t="str">
        <f t="shared" si="184"/>
        <v xml:space="preserve">темп прироста, %</v>
      </c>
      <c r="AI6" s="240" t="str">
        <f t="shared" si="184"/>
        <v xml:space="preserve">в структуре, %</v>
      </c>
      <c r="AJ6" s="240" t="str">
        <f t="shared" si="184"/>
        <v xml:space="preserve">в тыс. руб.</v>
      </c>
      <c r="AK6" s="240" t="str">
        <f t="shared" si="184"/>
        <v xml:space="preserve">темп прироста, %</v>
      </c>
      <c r="AL6" s="240" t="str">
        <f t="shared" si="184"/>
        <v xml:space="preserve">в структуре, %</v>
      </c>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7"/>
      <c r="DL6" s="237"/>
      <c r="DM6" s="237"/>
      <c r="DN6" s="237"/>
      <c r="DO6" s="237"/>
      <c r="DP6" s="237"/>
      <c r="DQ6" s="237"/>
      <c r="DR6" s="237"/>
      <c r="DS6" s="237"/>
      <c r="DT6" s="237"/>
      <c r="DU6" s="237"/>
      <c r="DV6" s="237"/>
      <c r="DW6" s="237"/>
      <c r="DX6" s="237"/>
      <c r="DY6" s="237"/>
      <c r="DZ6" s="237"/>
      <c r="EA6" s="237"/>
      <c r="EB6" s="237"/>
      <c r="EC6" s="237"/>
      <c r="ED6" s="237"/>
      <c r="EE6" s="237"/>
      <c r="EF6" s="237"/>
      <c r="EG6" s="237"/>
      <c r="EH6" s="237"/>
      <c r="EI6" s="237"/>
      <c r="EJ6" s="237"/>
      <c r="EK6" s="237"/>
      <c r="EL6" s="237"/>
      <c r="EM6" s="237"/>
      <c r="EN6" s="237"/>
      <c r="EO6" s="237"/>
      <c r="EP6" s="237"/>
      <c r="EQ6" s="237"/>
      <c r="ER6" s="237"/>
      <c r="ES6" s="237"/>
      <c r="ET6" s="237"/>
      <c r="EU6" s="237"/>
      <c r="EV6" s="237"/>
      <c r="EW6" s="237"/>
      <c r="EX6" s="237"/>
      <c r="EY6" s="237"/>
      <c r="EZ6" s="237"/>
      <c r="FA6" s="237"/>
      <c r="FB6" s="237"/>
      <c r="FC6" s="237"/>
      <c r="FD6" s="237"/>
      <c r="FE6" s="237"/>
      <c r="FF6" s="237"/>
      <c r="FG6" s="237"/>
      <c r="FH6" s="237"/>
      <c r="FI6" s="237"/>
      <c r="FJ6" s="237"/>
      <c r="FK6" s="237"/>
      <c r="FL6" s="237"/>
      <c r="FM6" s="237"/>
      <c r="FN6" s="237"/>
      <c r="FO6" s="237"/>
      <c r="FP6" s="237"/>
      <c r="FQ6" s="237"/>
      <c r="FR6" s="237"/>
      <c r="FS6" s="237"/>
      <c r="FT6" s="237"/>
      <c r="FU6" s="237"/>
      <c r="FV6" s="237"/>
      <c r="FW6" s="237"/>
      <c r="FX6" s="237"/>
      <c r="FY6" s="237"/>
      <c r="FZ6" s="237"/>
      <c r="GA6" s="237"/>
      <c r="GB6" s="237"/>
      <c r="GC6" s="237"/>
      <c r="GD6" s="237"/>
      <c r="GE6" s="237"/>
      <c r="GF6" s="237"/>
      <c r="GG6" s="237"/>
      <c r="GH6" s="237"/>
      <c r="GI6" s="237"/>
      <c r="GJ6" s="237"/>
      <c r="GK6" s="237"/>
      <c r="GL6" s="237"/>
      <c r="GM6" s="237"/>
      <c r="GN6" s="237"/>
      <c r="GO6" s="237"/>
      <c r="GP6" s="237"/>
      <c r="GQ6" s="237"/>
      <c r="GR6" s="237"/>
      <c r="GS6" s="237"/>
      <c r="GT6" s="237"/>
      <c r="GU6" s="237"/>
      <c r="GV6" s="237"/>
      <c r="GW6" s="237"/>
      <c r="GX6" s="237"/>
      <c r="GY6" s="237"/>
      <c r="GZ6" s="237"/>
      <c r="HA6" s="237"/>
      <c r="HB6" s="237"/>
      <c r="HC6" s="237"/>
      <c r="HD6" s="237"/>
      <c r="HE6" s="237"/>
      <c r="HF6" s="237"/>
      <c r="HG6" s="237"/>
      <c r="HH6" s="237"/>
      <c r="HI6" s="237"/>
      <c r="HJ6" s="237"/>
      <c r="HK6" s="237"/>
      <c r="HL6" s="237"/>
      <c r="HM6" s="237"/>
      <c r="HN6" s="237"/>
      <c r="HO6" s="237"/>
      <c r="HP6" s="237"/>
      <c r="HQ6" s="237"/>
      <c r="HR6" s="237"/>
      <c r="HS6" s="237"/>
      <c r="HT6" s="237"/>
      <c r="HU6" s="237"/>
      <c r="HV6" s="237"/>
      <c r="HW6" s="237"/>
      <c r="HX6" s="237"/>
      <c r="HY6" s="237"/>
      <c r="HZ6" s="237"/>
      <c r="IA6" s="237"/>
      <c r="IB6" s="237"/>
      <c r="IC6" s="237"/>
      <c r="ID6" s="237"/>
      <c r="IE6" s="237"/>
      <c r="IF6" s="237"/>
      <c r="IG6" s="237"/>
      <c r="IH6" s="237"/>
      <c r="II6" s="237"/>
      <c r="IJ6" s="237"/>
      <c r="IK6" s="237"/>
      <c r="IL6" s="237"/>
      <c r="IM6" s="237"/>
      <c r="IN6" s="237"/>
      <c r="IO6" s="237"/>
      <c r="IP6" s="237"/>
      <c r="IQ6" s="237"/>
      <c r="IR6" s="237"/>
      <c r="IS6" s="237"/>
      <c r="IT6" s="237"/>
      <c r="IU6" s="237"/>
    </row>
    <row r="7">
      <c r="A7" s="183" t="s">
        <v>623</v>
      </c>
      <c r="B7" s="389"/>
      <c r="C7" s="356"/>
      <c r="D7" s="389"/>
      <c r="E7" s="356"/>
      <c r="F7" s="389"/>
      <c r="G7" s="385"/>
      <c r="H7" s="385"/>
      <c r="I7" s="385"/>
      <c r="J7" s="385"/>
      <c r="K7" s="385"/>
      <c r="L7" s="385"/>
      <c r="M7" s="385"/>
      <c r="N7" s="385"/>
      <c r="O7" s="385"/>
      <c r="P7" s="385"/>
      <c r="Q7" s="385"/>
      <c r="R7" s="385"/>
      <c r="S7" s="385"/>
      <c r="T7" s="385"/>
      <c r="U7" s="385"/>
      <c r="V7" s="385"/>
      <c r="W7" s="385"/>
      <c r="X7" s="385"/>
      <c r="Y7" s="385"/>
      <c r="Z7" s="385"/>
      <c r="AA7" s="385"/>
      <c r="AB7" s="385"/>
      <c r="AC7" s="385"/>
      <c r="AD7" s="385"/>
      <c r="AE7" s="385"/>
      <c r="AF7" s="385"/>
      <c r="AG7" s="385"/>
      <c r="AH7" s="385"/>
      <c r="AI7" s="385"/>
      <c r="AJ7" s="385"/>
      <c r="AK7" s="385"/>
      <c r="AL7" s="385"/>
    </row>
    <row r="8">
      <c r="A8" s="183" t="s">
        <v>624</v>
      </c>
      <c r="B8" s="389"/>
      <c r="C8" s="356"/>
      <c r="D8" s="389"/>
      <c r="E8" s="356"/>
      <c r="F8" s="389"/>
      <c r="G8" s="385"/>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385"/>
      <c r="AL8" s="385"/>
    </row>
    <row r="9">
      <c r="A9" s="183" t="s">
        <v>563</v>
      </c>
      <c r="B9" s="389"/>
      <c r="C9" s="356"/>
      <c r="D9" s="389"/>
      <c r="E9" s="356"/>
      <c r="F9" s="389"/>
      <c r="G9" s="385"/>
      <c r="H9" s="385"/>
      <c r="I9" s="385"/>
      <c r="J9" s="385"/>
      <c r="K9" s="385"/>
      <c r="L9" s="385"/>
      <c r="M9" s="385"/>
      <c r="N9" s="385"/>
      <c r="O9" s="385"/>
      <c r="P9" s="385"/>
      <c r="Q9" s="385"/>
      <c r="R9" s="385"/>
      <c r="S9" s="385"/>
      <c r="T9" s="385"/>
      <c r="U9" s="385"/>
      <c r="V9" s="385"/>
      <c r="W9" s="385"/>
      <c r="X9" s="385"/>
      <c r="Y9" s="385"/>
      <c r="Z9" s="385"/>
      <c r="AA9" s="385"/>
      <c r="AB9" s="385"/>
      <c r="AC9" s="385"/>
      <c r="AD9" s="385"/>
      <c r="AE9" s="385"/>
      <c r="AF9" s="385"/>
      <c r="AG9" s="385"/>
      <c r="AH9" s="385"/>
      <c r="AI9" s="385"/>
      <c r="AJ9" s="385"/>
      <c r="AK9" s="385"/>
      <c r="AL9" s="385"/>
    </row>
    <row r="10">
      <c r="A10" s="183" t="s">
        <v>549</v>
      </c>
      <c r="B10" s="389"/>
      <c r="C10" s="356"/>
      <c r="D10" s="389"/>
      <c r="E10" s="356"/>
      <c r="F10" s="389"/>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5"/>
      <c r="AJ10" s="385"/>
      <c r="AK10" s="385"/>
      <c r="AL10" s="385"/>
    </row>
    <row r="11" ht="31.199999999999999">
      <c r="A11" s="183" t="s">
        <v>550</v>
      </c>
      <c r="B11" s="389"/>
      <c r="C11" s="185"/>
      <c r="D11" s="389"/>
      <c r="E11" s="185"/>
      <c r="F11" s="389"/>
      <c r="G11" s="385"/>
      <c r="H11" s="385"/>
      <c r="I11" s="385"/>
      <c r="J11" s="385"/>
      <c r="K11" s="385"/>
      <c r="L11" s="385"/>
      <c r="M11" s="385"/>
      <c r="N11" s="385"/>
      <c r="O11" s="385"/>
      <c r="P11" s="385"/>
      <c r="Q11" s="385"/>
      <c r="R11" s="385"/>
      <c r="S11" s="385"/>
      <c r="T11" s="385"/>
      <c r="U11" s="385"/>
      <c r="V11" s="385"/>
      <c r="W11" s="385"/>
      <c r="X11" s="385"/>
      <c r="Y11" s="385"/>
      <c r="Z11" s="385"/>
      <c r="AA11" s="385"/>
      <c r="AB11" s="385"/>
      <c r="AC11" s="385"/>
      <c r="AD11" s="385"/>
      <c r="AE11" s="385"/>
      <c r="AF11" s="385"/>
      <c r="AG11" s="385"/>
      <c r="AH11" s="385"/>
      <c r="AI11" s="385"/>
      <c r="AJ11" s="385"/>
      <c r="AK11" s="385"/>
      <c r="AL11" s="385"/>
    </row>
    <row r="12">
      <c r="A12" s="355" t="s">
        <v>625</v>
      </c>
      <c r="B12" s="309"/>
      <c r="C12" s="27"/>
      <c r="D12" s="309"/>
      <c r="E12" s="27"/>
      <c r="F12" s="309"/>
      <c r="G12" s="385"/>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c r="AE12" s="385"/>
      <c r="AF12" s="385"/>
      <c r="AG12" s="385"/>
      <c r="AH12" s="385"/>
      <c r="AI12" s="385"/>
      <c r="AJ12" s="385"/>
      <c r="AK12" s="385"/>
      <c r="AL12" s="385"/>
    </row>
    <row r="13">
      <c r="A13" s="79" t="s">
        <v>626</v>
      </c>
    </row>
    <row r="14">
      <c r="A14" s="67" t="s">
        <v>627</v>
      </c>
      <c r="E14" s="191"/>
      <c r="F14" s="312"/>
      <c r="G14" s="412"/>
    </row>
    <row r="15" s="222" customFormat="1" ht="15.75" customHeight="1">
      <c r="A15" s="224" t="s">
        <v>177</v>
      </c>
      <c r="B15" s="226" t="s">
        <v>421</v>
      </c>
      <c r="C15" s="226"/>
      <c r="D15" s="226"/>
      <c r="E15" s="226"/>
      <c r="F15" s="226"/>
      <c r="G15" s="226"/>
      <c r="H15" s="226"/>
      <c r="I15" s="226"/>
      <c r="J15" s="227" t="s">
        <v>422</v>
      </c>
      <c r="K15" s="227"/>
      <c r="L15" s="227"/>
      <c r="M15" s="227"/>
      <c r="N15" s="227"/>
      <c r="O15" s="227"/>
      <c r="P15" s="227"/>
      <c r="Q15" s="227"/>
      <c r="R15" s="228" t="s">
        <v>423</v>
      </c>
      <c r="S15" s="228"/>
      <c r="T15" s="228"/>
      <c r="U15" s="228"/>
      <c r="V15" s="228"/>
      <c r="W15" s="228"/>
      <c r="X15" s="228"/>
      <c r="Y15" s="228"/>
      <c r="Z15" s="228"/>
      <c r="AA15" s="228"/>
      <c r="AB15" s="228"/>
      <c r="AC15" s="228"/>
      <c r="AD15" s="228"/>
      <c r="AE15" s="228"/>
      <c r="AF15" s="228"/>
      <c r="AG15" s="228"/>
      <c r="AH15" s="228"/>
      <c r="AI15" s="228"/>
      <c r="AJ15" s="228"/>
      <c r="AK15" s="228"/>
      <c r="AL15" s="228"/>
    </row>
    <row r="16" s="222" customFormat="1">
      <c r="A16" s="229"/>
      <c r="B16" s="226"/>
      <c r="C16" s="226"/>
      <c r="D16" s="226"/>
      <c r="E16" s="226"/>
      <c r="F16" s="226"/>
      <c r="G16" s="226"/>
      <c r="H16" s="226"/>
      <c r="I16" s="226"/>
      <c r="J16" s="227"/>
      <c r="K16" s="227"/>
      <c r="L16" s="227"/>
      <c r="M16" s="227"/>
      <c r="N16" s="227"/>
      <c r="O16" s="227"/>
      <c r="P16" s="227"/>
      <c r="Q16" s="227"/>
      <c r="R16" s="231" t="s">
        <v>320</v>
      </c>
      <c r="S16" s="231"/>
      <c r="T16" s="231"/>
      <c r="U16" s="232" t="s">
        <v>321</v>
      </c>
      <c r="V16" s="232"/>
      <c r="W16" s="232"/>
      <c r="X16" s="232" t="s">
        <v>322</v>
      </c>
      <c r="Y16" s="232"/>
      <c r="Z16" s="232"/>
      <c r="AA16" s="232" t="s">
        <v>323</v>
      </c>
      <c r="AB16" s="232"/>
      <c r="AC16" s="232"/>
      <c r="AD16" s="232" t="s">
        <v>324</v>
      </c>
      <c r="AE16" s="232"/>
      <c r="AF16" s="232"/>
      <c r="AG16" s="233" t="s">
        <v>325</v>
      </c>
      <c r="AH16" s="234"/>
      <c r="AI16" s="235"/>
      <c r="AJ16" s="236" t="s">
        <v>326</v>
      </c>
      <c r="AK16" s="236"/>
      <c r="AL16" s="236"/>
      <c r="AM16" s="237"/>
      <c r="AN16" s="237"/>
      <c r="AO16" s="237"/>
      <c r="AP16" s="237"/>
      <c r="AQ16" s="237"/>
      <c r="AR16" s="237"/>
      <c r="AS16" s="237"/>
      <c r="AT16" s="237"/>
      <c r="AU16" s="237"/>
      <c r="AV16" s="237"/>
      <c r="AW16" s="237"/>
      <c r="AX16" s="237"/>
      <c r="AY16" s="237"/>
      <c r="AZ16" s="237"/>
      <c r="BA16" s="237"/>
      <c r="BB16" s="237"/>
      <c r="BC16" s="237"/>
      <c r="BD16" s="237"/>
      <c r="BE16" s="237"/>
      <c r="BF16" s="237"/>
      <c r="BG16" s="237"/>
      <c r="BH16" s="237"/>
      <c r="BI16" s="237"/>
      <c r="BJ16" s="237"/>
      <c r="BK16" s="237"/>
      <c r="BL16" s="237"/>
      <c r="BM16" s="237"/>
      <c r="BN16" s="237"/>
      <c r="BO16" s="237"/>
      <c r="BP16" s="237"/>
      <c r="BQ16" s="237"/>
      <c r="BR16" s="237"/>
      <c r="BS16" s="237"/>
      <c r="BT16" s="237"/>
      <c r="BU16" s="237"/>
      <c r="BV16" s="237"/>
      <c r="BW16" s="237"/>
      <c r="BX16" s="237"/>
      <c r="BY16" s="237"/>
      <c r="BZ16" s="237"/>
      <c r="CA16" s="237"/>
      <c r="CB16" s="237"/>
      <c r="CC16" s="237"/>
      <c r="CD16" s="237"/>
      <c r="CE16" s="237"/>
      <c r="CF16" s="237"/>
      <c r="CG16" s="237"/>
      <c r="CH16" s="237"/>
      <c r="CI16" s="237"/>
      <c r="CJ16" s="237"/>
      <c r="CK16" s="237"/>
      <c r="CL16" s="237"/>
      <c r="CM16" s="237"/>
      <c r="CN16" s="237"/>
      <c r="CO16" s="237"/>
      <c r="CP16" s="237"/>
      <c r="CQ16" s="237"/>
      <c r="CR16" s="237"/>
      <c r="CS16" s="237"/>
      <c r="CT16" s="237"/>
      <c r="CU16" s="237"/>
      <c r="CV16" s="237"/>
      <c r="CW16" s="237"/>
      <c r="CX16" s="237"/>
      <c r="CY16" s="237"/>
      <c r="CZ16" s="237"/>
      <c r="DA16" s="237"/>
      <c r="DB16" s="237"/>
      <c r="DC16" s="237"/>
      <c r="DD16" s="237"/>
      <c r="DE16" s="237"/>
      <c r="DF16" s="237"/>
      <c r="DG16" s="237"/>
      <c r="DH16" s="237"/>
      <c r="DI16" s="237"/>
      <c r="DJ16" s="237"/>
      <c r="DK16" s="237"/>
      <c r="DL16" s="237"/>
      <c r="DM16" s="237"/>
      <c r="DN16" s="237"/>
      <c r="DO16" s="237"/>
      <c r="DP16" s="237"/>
      <c r="DQ16" s="237"/>
      <c r="DR16" s="237"/>
      <c r="DS16" s="237"/>
      <c r="DT16" s="237"/>
      <c r="DU16" s="237"/>
      <c r="DV16" s="237"/>
      <c r="DW16" s="237"/>
      <c r="DX16" s="237"/>
      <c r="DY16" s="237"/>
      <c r="DZ16" s="237"/>
      <c r="EA16" s="237"/>
      <c r="EB16" s="237"/>
      <c r="EC16" s="237"/>
      <c r="ED16" s="237"/>
      <c r="EE16" s="237"/>
      <c r="EF16" s="237"/>
      <c r="EG16" s="237"/>
      <c r="EH16" s="237"/>
      <c r="EI16" s="237"/>
      <c r="EJ16" s="237"/>
      <c r="EK16" s="237"/>
      <c r="EL16" s="237"/>
      <c r="EM16" s="237"/>
      <c r="EN16" s="237"/>
      <c r="EO16" s="237"/>
      <c r="EP16" s="237"/>
      <c r="EQ16" s="237"/>
      <c r="ER16" s="237"/>
      <c r="ES16" s="237"/>
      <c r="ET16" s="237"/>
      <c r="EU16" s="237"/>
      <c r="EV16" s="237"/>
      <c r="EW16" s="237"/>
      <c r="EX16" s="237"/>
      <c r="EY16" s="237"/>
      <c r="EZ16" s="237"/>
      <c r="FA16" s="237"/>
      <c r="FB16" s="237"/>
      <c r="FC16" s="237"/>
      <c r="FD16" s="237"/>
      <c r="FE16" s="237"/>
      <c r="FF16" s="237"/>
      <c r="FG16" s="237"/>
      <c r="FH16" s="237"/>
      <c r="FI16" s="237"/>
      <c r="FJ16" s="237"/>
      <c r="FK16" s="237"/>
      <c r="FL16" s="237"/>
      <c r="FM16" s="237"/>
      <c r="FN16" s="237"/>
      <c r="FO16" s="237"/>
      <c r="FP16" s="237"/>
      <c r="FQ16" s="237"/>
      <c r="FR16" s="237"/>
      <c r="FS16" s="237"/>
      <c r="FT16" s="237"/>
      <c r="FU16" s="237"/>
      <c r="FV16" s="237"/>
      <c r="FW16" s="237"/>
      <c r="FX16" s="237"/>
      <c r="FY16" s="237"/>
      <c r="FZ16" s="237"/>
      <c r="GA16" s="237"/>
      <c r="GB16" s="237"/>
      <c r="GC16" s="237"/>
      <c r="GD16" s="237"/>
      <c r="GE16" s="237"/>
      <c r="GF16" s="237"/>
      <c r="GG16" s="237"/>
      <c r="GH16" s="237"/>
      <c r="GI16" s="237"/>
      <c r="GJ16" s="237"/>
      <c r="GK16" s="237"/>
      <c r="GL16" s="237"/>
      <c r="GM16" s="237"/>
      <c r="GN16" s="237"/>
      <c r="GO16" s="237"/>
      <c r="GP16" s="237"/>
      <c r="GQ16" s="237"/>
      <c r="GR16" s="237"/>
      <c r="GS16" s="237"/>
      <c r="GT16" s="237"/>
      <c r="GU16" s="237"/>
      <c r="GV16" s="237"/>
      <c r="GW16" s="237"/>
      <c r="GX16" s="237"/>
      <c r="GY16" s="237"/>
      <c r="GZ16" s="237"/>
      <c r="HA16" s="237"/>
      <c r="HB16" s="237"/>
      <c r="HC16" s="237"/>
      <c r="HD16" s="237"/>
      <c r="HE16" s="237"/>
      <c r="HF16" s="237"/>
      <c r="HG16" s="237"/>
      <c r="HH16" s="237"/>
      <c r="HI16" s="237"/>
      <c r="HJ16" s="237"/>
      <c r="HK16" s="237"/>
      <c r="HL16" s="237"/>
      <c r="HM16" s="237"/>
      <c r="HN16" s="237"/>
      <c r="HO16" s="237"/>
      <c r="HP16" s="237"/>
      <c r="HQ16" s="237"/>
      <c r="HR16" s="237"/>
      <c r="HS16" s="237"/>
      <c r="HT16" s="237"/>
      <c r="HU16" s="237"/>
      <c r="HV16" s="237"/>
      <c r="HW16" s="237"/>
      <c r="HX16" s="237"/>
      <c r="HY16" s="237"/>
      <c r="HZ16" s="237"/>
      <c r="IA16" s="237"/>
      <c r="IB16" s="237"/>
      <c r="IC16" s="237"/>
      <c r="ID16" s="237"/>
      <c r="IE16" s="237"/>
      <c r="IF16" s="237"/>
      <c r="IG16" s="237"/>
      <c r="IH16" s="237"/>
      <c r="II16" s="237"/>
      <c r="IJ16" s="237"/>
      <c r="IK16" s="237"/>
      <c r="IL16" s="237"/>
      <c r="IM16" s="237"/>
      <c r="IN16" s="237"/>
      <c r="IO16" s="237"/>
      <c r="IP16" s="237"/>
      <c r="IQ16" s="237"/>
      <c r="IR16" s="237"/>
      <c r="IS16" s="237"/>
      <c r="IT16" s="237"/>
      <c r="IU16" s="237"/>
    </row>
    <row r="17" s="222" customFormat="1" ht="31.199999999999999">
      <c r="A17" s="231"/>
      <c r="B17" s="410">
        <v>43830</v>
      </c>
      <c r="C17" s="410" t="s">
        <v>425</v>
      </c>
      <c r="D17" s="410" t="s">
        <v>426</v>
      </c>
      <c r="E17" s="410" t="s">
        <v>427</v>
      </c>
      <c r="F17" s="410" t="s">
        <v>428</v>
      </c>
      <c r="G17" s="410" t="s">
        <v>429</v>
      </c>
      <c r="H17" s="410" t="s">
        <v>430</v>
      </c>
      <c r="I17" s="410" t="s">
        <v>431</v>
      </c>
      <c r="J17" s="411">
        <f t="shared" ref="J17:Q17" si="185">B17</f>
        <v>43830</v>
      </c>
      <c r="K17" s="411" t="str">
        <f t="shared" si="185"/>
        <v>31.12.2018</v>
      </c>
      <c r="L17" s="411" t="str">
        <f t="shared" si="185"/>
        <v>31.12.2017</v>
      </c>
      <c r="M17" s="411" t="str">
        <f t="shared" si="185"/>
        <v>31.12.2016</v>
      </c>
      <c r="N17" s="411" t="str">
        <f t="shared" si="185"/>
        <v>31.12.2015</v>
      </c>
      <c r="O17" s="411" t="str">
        <f t="shared" si="185"/>
        <v>31.12.2014</v>
      </c>
      <c r="P17" s="411" t="str">
        <f t="shared" si="185"/>
        <v>31.12.2013</v>
      </c>
      <c r="Q17" s="411" t="str">
        <f t="shared" si="185"/>
        <v>31.12.2012</v>
      </c>
      <c r="R17" s="240" t="s">
        <v>432</v>
      </c>
      <c r="S17" s="240" t="s">
        <v>433</v>
      </c>
      <c r="T17" s="240" t="s">
        <v>434</v>
      </c>
      <c r="U17" s="240" t="s">
        <v>432</v>
      </c>
      <c r="V17" s="240" t="s">
        <v>433</v>
      </c>
      <c r="W17" s="240" t="s">
        <v>434</v>
      </c>
      <c r="X17" s="240" t="str">
        <f t="shared" ref="X17:AL80" si="186">U17</f>
        <v xml:space="preserve">в тыс. руб.</v>
      </c>
      <c r="Y17" s="240" t="str">
        <f t="shared" si="186"/>
        <v xml:space="preserve">темп прироста, %</v>
      </c>
      <c r="Z17" s="240" t="str">
        <f t="shared" si="186"/>
        <v xml:space="preserve">в структуре, %</v>
      </c>
      <c r="AA17" s="240" t="str">
        <f t="shared" si="186"/>
        <v xml:space="preserve">в тыс. руб.</v>
      </c>
      <c r="AB17" s="240" t="str">
        <f t="shared" si="186"/>
        <v xml:space="preserve">темп прироста, %</v>
      </c>
      <c r="AC17" s="240" t="str">
        <f t="shared" si="186"/>
        <v xml:space="preserve">в структуре, %</v>
      </c>
      <c r="AD17" s="240" t="str">
        <f t="shared" si="186"/>
        <v xml:space="preserve">в тыс. руб.</v>
      </c>
      <c r="AE17" s="240" t="str">
        <f t="shared" si="186"/>
        <v xml:space="preserve">темп прироста, %</v>
      </c>
      <c r="AF17" s="240" t="str">
        <f t="shared" si="186"/>
        <v xml:space="preserve">в структуре, %</v>
      </c>
      <c r="AG17" s="240" t="str">
        <f t="shared" si="186"/>
        <v xml:space="preserve">в тыс. руб.</v>
      </c>
      <c r="AH17" s="240" t="str">
        <f t="shared" si="186"/>
        <v xml:space="preserve">темп прироста, %</v>
      </c>
      <c r="AI17" s="240" t="str">
        <f t="shared" si="186"/>
        <v xml:space="preserve">в структуре, %</v>
      </c>
      <c r="AJ17" s="240" t="str">
        <f t="shared" si="186"/>
        <v xml:space="preserve">в тыс. руб.</v>
      </c>
      <c r="AK17" s="240" t="str">
        <f t="shared" si="186"/>
        <v xml:space="preserve">темп прироста, %</v>
      </c>
      <c r="AL17" s="240" t="str">
        <f t="shared" si="186"/>
        <v xml:space="preserve">в структуре, %</v>
      </c>
      <c r="AM17" s="237"/>
      <c r="AN17" s="237"/>
      <c r="AO17" s="237"/>
      <c r="AP17" s="237"/>
      <c r="AQ17" s="237"/>
      <c r="AR17" s="237"/>
      <c r="AS17" s="237"/>
      <c r="AT17" s="237"/>
      <c r="AU17" s="237"/>
      <c r="AV17" s="237"/>
      <c r="AW17" s="237"/>
      <c r="AX17" s="237"/>
      <c r="AY17" s="237"/>
      <c r="AZ17" s="237"/>
      <c r="BA17" s="237"/>
      <c r="BB17" s="237"/>
      <c r="BC17" s="237"/>
      <c r="BD17" s="237"/>
      <c r="BE17" s="237"/>
      <c r="BF17" s="237"/>
      <c r="BG17" s="237"/>
      <c r="BH17" s="237"/>
      <c r="BI17" s="237"/>
      <c r="BJ17" s="237"/>
      <c r="BK17" s="237"/>
      <c r="BL17" s="237"/>
      <c r="BM17" s="237"/>
      <c r="BN17" s="237"/>
      <c r="BO17" s="237"/>
      <c r="BP17" s="237"/>
      <c r="BQ17" s="237"/>
      <c r="BR17" s="237"/>
      <c r="BS17" s="237"/>
      <c r="BT17" s="237"/>
      <c r="BU17" s="237"/>
      <c r="BV17" s="237"/>
      <c r="BW17" s="237"/>
      <c r="BX17" s="237"/>
      <c r="BY17" s="237"/>
      <c r="BZ17" s="237"/>
      <c r="CA17" s="237"/>
      <c r="CB17" s="237"/>
      <c r="CC17" s="237"/>
      <c r="CD17" s="237"/>
      <c r="CE17" s="237"/>
      <c r="CF17" s="237"/>
      <c r="CG17" s="237"/>
      <c r="CH17" s="237"/>
      <c r="CI17" s="237"/>
      <c r="CJ17" s="237"/>
      <c r="CK17" s="237"/>
      <c r="CL17" s="237"/>
      <c r="CM17" s="237"/>
      <c r="CN17" s="237"/>
      <c r="CO17" s="237"/>
      <c r="CP17" s="237"/>
      <c r="CQ17" s="237"/>
      <c r="CR17" s="237"/>
      <c r="CS17" s="237"/>
      <c r="CT17" s="237"/>
      <c r="CU17" s="237"/>
      <c r="CV17" s="237"/>
      <c r="CW17" s="237"/>
      <c r="CX17" s="237"/>
      <c r="CY17" s="237"/>
      <c r="CZ17" s="237"/>
      <c r="DA17" s="237"/>
      <c r="DB17" s="237"/>
      <c r="DC17" s="237"/>
      <c r="DD17" s="237"/>
      <c r="DE17" s="237"/>
      <c r="DF17" s="237"/>
      <c r="DG17" s="237"/>
      <c r="DH17" s="237"/>
      <c r="DI17" s="237"/>
      <c r="DJ17" s="237"/>
      <c r="DK17" s="237"/>
      <c r="DL17" s="237"/>
      <c r="DM17" s="237"/>
      <c r="DN17" s="237"/>
      <c r="DO17" s="237"/>
      <c r="DP17" s="237"/>
      <c r="DQ17" s="237"/>
      <c r="DR17" s="237"/>
      <c r="DS17" s="237"/>
      <c r="DT17" s="237"/>
      <c r="DU17" s="237"/>
      <c r="DV17" s="237"/>
      <c r="DW17" s="237"/>
      <c r="DX17" s="237"/>
      <c r="DY17" s="237"/>
      <c r="DZ17" s="237"/>
      <c r="EA17" s="237"/>
      <c r="EB17" s="237"/>
      <c r="EC17" s="237"/>
      <c r="ED17" s="237"/>
      <c r="EE17" s="237"/>
      <c r="EF17" s="237"/>
      <c r="EG17" s="237"/>
      <c r="EH17" s="237"/>
      <c r="EI17" s="237"/>
      <c r="EJ17" s="237"/>
      <c r="EK17" s="237"/>
      <c r="EL17" s="237"/>
      <c r="EM17" s="237"/>
      <c r="EN17" s="237"/>
      <c r="EO17" s="237"/>
      <c r="EP17" s="237"/>
      <c r="EQ17" s="237"/>
      <c r="ER17" s="237"/>
      <c r="ES17" s="237"/>
      <c r="ET17" s="237"/>
      <c r="EU17" s="237"/>
      <c r="EV17" s="237"/>
      <c r="EW17" s="237"/>
      <c r="EX17" s="237"/>
      <c r="EY17" s="237"/>
      <c r="EZ17" s="237"/>
      <c r="FA17" s="237"/>
      <c r="FB17" s="237"/>
      <c r="FC17" s="237"/>
      <c r="FD17" s="237"/>
      <c r="FE17" s="237"/>
      <c r="FF17" s="237"/>
      <c r="FG17" s="237"/>
      <c r="FH17" s="237"/>
      <c r="FI17" s="237"/>
      <c r="FJ17" s="237"/>
      <c r="FK17" s="237"/>
      <c r="FL17" s="237"/>
      <c r="FM17" s="237"/>
      <c r="FN17" s="237"/>
      <c r="FO17" s="237"/>
      <c r="FP17" s="237"/>
      <c r="FQ17" s="237"/>
      <c r="FR17" s="237"/>
      <c r="FS17" s="237"/>
      <c r="FT17" s="237"/>
      <c r="FU17" s="237"/>
      <c r="FV17" s="237"/>
      <c r="FW17" s="237"/>
      <c r="FX17" s="237"/>
      <c r="FY17" s="237"/>
      <c r="FZ17" s="237"/>
      <c r="GA17" s="237"/>
      <c r="GB17" s="237"/>
      <c r="GC17" s="237"/>
      <c r="GD17" s="237"/>
      <c r="GE17" s="237"/>
      <c r="GF17" s="237"/>
      <c r="GG17" s="237"/>
      <c r="GH17" s="237"/>
      <c r="GI17" s="237"/>
      <c r="GJ17" s="237"/>
      <c r="GK17" s="237"/>
      <c r="GL17" s="237"/>
      <c r="GM17" s="237"/>
      <c r="GN17" s="237"/>
      <c r="GO17" s="237"/>
      <c r="GP17" s="237"/>
      <c r="GQ17" s="237"/>
      <c r="GR17" s="237"/>
      <c r="GS17" s="237"/>
      <c r="GT17" s="237"/>
      <c r="GU17" s="237"/>
      <c r="GV17" s="237"/>
      <c r="GW17" s="237"/>
      <c r="GX17" s="237"/>
      <c r="GY17" s="237"/>
      <c r="GZ17" s="237"/>
      <c r="HA17" s="237"/>
      <c r="HB17" s="237"/>
      <c r="HC17" s="237"/>
      <c r="HD17" s="237"/>
      <c r="HE17" s="237"/>
      <c r="HF17" s="237"/>
      <c r="HG17" s="237"/>
      <c r="HH17" s="237"/>
      <c r="HI17" s="237"/>
      <c r="HJ17" s="237"/>
      <c r="HK17" s="237"/>
      <c r="HL17" s="237"/>
      <c r="HM17" s="237"/>
      <c r="HN17" s="237"/>
      <c r="HO17" s="237"/>
      <c r="HP17" s="237"/>
      <c r="HQ17" s="237"/>
      <c r="HR17" s="237"/>
      <c r="HS17" s="237"/>
      <c r="HT17" s="237"/>
      <c r="HU17" s="237"/>
      <c r="HV17" s="237"/>
      <c r="HW17" s="237"/>
      <c r="HX17" s="237"/>
      <c r="HY17" s="237"/>
      <c r="HZ17" s="237"/>
      <c r="IA17" s="237"/>
      <c r="IB17" s="237"/>
      <c r="IC17" s="237"/>
      <c r="ID17" s="237"/>
      <c r="IE17" s="237"/>
      <c r="IF17" s="237"/>
      <c r="IG17" s="237"/>
      <c r="IH17" s="237"/>
      <c r="II17" s="237"/>
      <c r="IJ17" s="237"/>
      <c r="IK17" s="237"/>
      <c r="IL17" s="237"/>
      <c r="IM17" s="237"/>
      <c r="IN17" s="237"/>
      <c r="IO17" s="237"/>
      <c r="IP17" s="237"/>
      <c r="IQ17" s="237"/>
      <c r="IR17" s="237"/>
      <c r="IS17" s="237"/>
      <c r="IT17" s="237"/>
      <c r="IU17" s="237"/>
    </row>
    <row r="18">
      <c r="A18" s="183" t="s">
        <v>623</v>
      </c>
      <c r="B18" s="385"/>
      <c r="C18" s="356"/>
      <c r="D18" s="385"/>
      <c r="E18" s="356"/>
      <c r="F18" s="385"/>
      <c r="G18" s="385"/>
      <c r="H18" s="385"/>
      <c r="I18" s="385"/>
      <c r="J18" s="385"/>
      <c r="K18" s="385"/>
      <c r="L18" s="385"/>
      <c r="M18" s="385"/>
      <c r="N18" s="385"/>
      <c r="O18" s="385"/>
      <c r="P18" s="385"/>
      <c r="Q18" s="385"/>
      <c r="R18" s="385"/>
      <c r="S18" s="385"/>
      <c r="T18" s="385"/>
      <c r="U18" s="385"/>
      <c r="V18" s="385"/>
      <c r="W18" s="385"/>
      <c r="X18" s="385"/>
      <c r="Y18" s="385"/>
      <c r="Z18" s="385"/>
      <c r="AA18" s="385"/>
      <c r="AB18" s="385"/>
      <c r="AC18" s="385"/>
      <c r="AD18" s="385"/>
      <c r="AE18" s="385"/>
      <c r="AF18" s="385"/>
      <c r="AG18" s="385"/>
      <c r="AH18" s="385"/>
      <c r="AI18" s="385"/>
      <c r="AJ18" s="385"/>
      <c r="AK18" s="385"/>
      <c r="AL18" s="385"/>
    </row>
    <row r="19">
      <c r="A19" s="183" t="s">
        <v>624</v>
      </c>
      <c r="B19" s="385"/>
      <c r="C19" s="356"/>
      <c r="D19" s="385"/>
      <c r="E19" s="356"/>
      <c r="F19" s="385"/>
      <c r="G19" s="385"/>
      <c r="H19" s="385"/>
      <c r="I19" s="385"/>
      <c r="J19" s="385"/>
      <c r="K19" s="385"/>
      <c r="L19" s="385"/>
      <c r="M19" s="385"/>
      <c r="N19" s="385"/>
      <c r="O19" s="385"/>
      <c r="P19" s="385"/>
      <c r="Q19" s="385"/>
      <c r="R19" s="385"/>
      <c r="S19" s="385"/>
      <c r="T19" s="385"/>
      <c r="U19" s="385"/>
      <c r="V19" s="385"/>
      <c r="W19" s="385"/>
      <c r="X19" s="385"/>
      <c r="Y19" s="385"/>
      <c r="Z19" s="385"/>
      <c r="AA19" s="385"/>
      <c r="AB19" s="385"/>
      <c r="AC19" s="385"/>
      <c r="AD19" s="385"/>
      <c r="AE19" s="385"/>
      <c r="AF19" s="385"/>
      <c r="AG19" s="385"/>
      <c r="AH19" s="385"/>
      <c r="AI19" s="385"/>
      <c r="AJ19" s="385"/>
      <c r="AK19" s="385"/>
      <c r="AL19" s="385"/>
    </row>
    <row r="20">
      <c r="A20" s="183" t="s">
        <v>563</v>
      </c>
      <c r="B20" s="385"/>
      <c r="C20" s="356"/>
      <c r="D20" s="385"/>
      <c r="E20" s="356"/>
      <c r="F20" s="385"/>
      <c r="G20" s="385"/>
      <c r="H20" s="385"/>
      <c r="I20" s="385"/>
      <c r="J20" s="385"/>
      <c r="K20" s="385"/>
      <c r="L20" s="385"/>
      <c r="M20" s="385"/>
      <c r="N20" s="385"/>
      <c r="O20" s="385"/>
      <c r="P20" s="385"/>
      <c r="Q20" s="385"/>
      <c r="R20" s="385"/>
      <c r="S20" s="385"/>
      <c r="T20" s="385"/>
      <c r="U20" s="385"/>
      <c r="V20" s="385"/>
      <c r="W20" s="385"/>
      <c r="X20" s="385"/>
      <c r="Y20" s="385"/>
      <c r="Z20" s="385"/>
      <c r="AA20" s="385"/>
      <c r="AB20" s="385"/>
      <c r="AC20" s="385"/>
      <c r="AD20" s="385"/>
      <c r="AE20" s="385"/>
      <c r="AF20" s="385"/>
      <c r="AG20" s="385"/>
      <c r="AH20" s="385"/>
      <c r="AI20" s="385"/>
      <c r="AJ20" s="385"/>
      <c r="AK20" s="385"/>
      <c r="AL20" s="385"/>
    </row>
    <row r="21">
      <c r="A21" s="183" t="s">
        <v>549</v>
      </c>
      <c r="B21" s="385"/>
      <c r="C21" s="356"/>
      <c r="D21" s="385"/>
      <c r="E21" s="356"/>
      <c r="F21" s="385"/>
      <c r="G21" s="385"/>
      <c r="H21" s="385"/>
      <c r="I21" s="385"/>
      <c r="J21" s="385"/>
      <c r="K21" s="385"/>
      <c r="L21" s="385"/>
      <c r="M21" s="385"/>
      <c r="N21" s="385"/>
      <c r="O21" s="385"/>
      <c r="P21" s="385"/>
      <c r="Q21" s="385"/>
      <c r="R21" s="385"/>
      <c r="S21" s="385"/>
      <c r="T21" s="385"/>
      <c r="U21" s="385"/>
      <c r="V21" s="385"/>
      <c r="W21" s="385"/>
      <c r="X21" s="385"/>
      <c r="Y21" s="385"/>
      <c r="Z21" s="385"/>
      <c r="AA21" s="385"/>
      <c r="AB21" s="385"/>
      <c r="AC21" s="385"/>
      <c r="AD21" s="385"/>
      <c r="AE21" s="385"/>
      <c r="AF21" s="385"/>
      <c r="AG21" s="385"/>
      <c r="AH21" s="385"/>
      <c r="AI21" s="385"/>
      <c r="AJ21" s="385"/>
      <c r="AK21" s="385"/>
      <c r="AL21" s="385"/>
    </row>
    <row r="22">
      <c r="A22" s="355" t="s">
        <v>628</v>
      </c>
      <c r="B22" s="309"/>
      <c r="C22" s="27"/>
      <c r="D22" s="309"/>
      <c r="E22" s="27"/>
      <c r="F22" s="309"/>
      <c r="G22" s="385"/>
      <c r="H22" s="385"/>
      <c r="I22" s="385"/>
      <c r="J22" s="385"/>
      <c r="K22" s="385"/>
      <c r="L22" s="385"/>
      <c r="M22" s="385"/>
      <c r="N22" s="385"/>
      <c r="O22" s="385"/>
      <c r="P22" s="385"/>
      <c r="Q22" s="385"/>
      <c r="R22" s="385"/>
      <c r="S22" s="385"/>
      <c r="T22" s="385"/>
      <c r="U22" s="385"/>
      <c r="V22" s="385"/>
      <c r="W22" s="385"/>
      <c r="X22" s="385"/>
      <c r="Y22" s="385"/>
      <c r="Z22" s="385"/>
      <c r="AA22" s="385"/>
      <c r="AB22" s="385"/>
      <c r="AC22" s="385"/>
      <c r="AD22" s="385"/>
      <c r="AE22" s="385"/>
      <c r="AF22" s="385"/>
      <c r="AG22" s="385"/>
      <c r="AH22" s="385"/>
      <c r="AI22" s="385"/>
      <c r="AJ22" s="385"/>
      <c r="AK22" s="385"/>
      <c r="AL22" s="385"/>
    </row>
    <row r="24" ht="16.199999999999999">
      <c r="A24" s="67" t="s">
        <v>629</v>
      </c>
      <c r="B24" s="413"/>
      <c r="C24" s="413"/>
      <c r="D24" s="413"/>
      <c r="E24" s="413"/>
      <c r="F24" s="413"/>
      <c r="G24" s="413"/>
    </row>
    <row r="25" s="222" customFormat="1" ht="15.75" customHeight="1">
      <c r="A25" s="224" t="s">
        <v>177</v>
      </c>
      <c r="B25" s="226" t="s">
        <v>421</v>
      </c>
      <c r="C25" s="226"/>
      <c r="D25" s="226"/>
      <c r="E25" s="226"/>
      <c r="F25" s="226"/>
      <c r="G25" s="226"/>
      <c r="H25" s="226"/>
      <c r="I25" s="226"/>
      <c r="J25" s="227" t="s">
        <v>422</v>
      </c>
      <c r="K25" s="227"/>
      <c r="L25" s="227"/>
      <c r="M25" s="227"/>
      <c r="N25" s="227"/>
      <c r="O25" s="227"/>
      <c r="P25" s="227"/>
      <c r="Q25" s="227"/>
      <c r="R25" s="228" t="s">
        <v>423</v>
      </c>
      <c r="S25" s="228"/>
      <c r="T25" s="228"/>
      <c r="U25" s="228"/>
      <c r="V25" s="228"/>
      <c r="W25" s="228"/>
      <c r="X25" s="228"/>
      <c r="Y25" s="228"/>
      <c r="Z25" s="228"/>
      <c r="AA25" s="228"/>
      <c r="AB25" s="228"/>
      <c r="AC25" s="228"/>
      <c r="AD25" s="228"/>
      <c r="AE25" s="228"/>
      <c r="AF25" s="228"/>
      <c r="AG25" s="228"/>
      <c r="AH25" s="228"/>
      <c r="AI25" s="228"/>
      <c r="AJ25" s="228"/>
      <c r="AK25" s="228"/>
      <c r="AL25" s="228"/>
    </row>
    <row r="26" s="222" customFormat="1">
      <c r="A26" s="229"/>
      <c r="B26" s="226"/>
      <c r="C26" s="226"/>
      <c r="D26" s="226"/>
      <c r="E26" s="226"/>
      <c r="F26" s="226"/>
      <c r="G26" s="226"/>
      <c r="H26" s="226"/>
      <c r="I26" s="226"/>
      <c r="J26" s="227"/>
      <c r="K26" s="227"/>
      <c r="L26" s="227"/>
      <c r="M26" s="227"/>
      <c r="N26" s="227"/>
      <c r="O26" s="227"/>
      <c r="P26" s="227"/>
      <c r="Q26" s="227"/>
      <c r="R26" s="231" t="s">
        <v>320</v>
      </c>
      <c r="S26" s="231"/>
      <c r="T26" s="231"/>
      <c r="U26" s="232" t="s">
        <v>321</v>
      </c>
      <c r="V26" s="232"/>
      <c r="W26" s="232"/>
      <c r="X26" s="232" t="s">
        <v>322</v>
      </c>
      <c r="Y26" s="232"/>
      <c r="Z26" s="232"/>
      <c r="AA26" s="232" t="s">
        <v>323</v>
      </c>
      <c r="AB26" s="232"/>
      <c r="AC26" s="232"/>
      <c r="AD26" s="232" t="s">
        <v>324</v>
      </c>
      <c r="AE26" s="232"/>
      <c r="AF26" s="232"/>
      <c r="AG26" s="233" t="s">
        <v>325</v>
      </c>
      <c r="AH26" s="234"/>
      <c r="AI26" s="235"/>
      <c r="AJ26" s="236" t="s">
        <v>326</v>
      </c>
      <c r="AK26" s="236"/>
      <c r="AL26" s="236"/>
      <c r="AM26" s="237"/>
      <c r="AN26" s="237"/>
      <c r="AO26" s="237"/>
      <c r="AP26" s="237"/>
      <c r="AQ26" s="237"/>
      <c r="AR26" s="237"/>
      <c r="AS26" s="237"/>
      <c r="AT26" s="237"/>
      <c r="AU26" s="237"/>
      <c r="AV26" s="237"/>
      <c r="AW26" s="237"/>
      <c r="AX26" s="237"/>
      <c r="AY26" s="237"/>
      <c r="AZ26" s="237"/>
      <c r="BA26" s="237"/>
      <c r="BB26" s="237"/>
      <c r="BC26" s="237"/>
      <c r="BD26" s="237"/>
      <c r="BE26" s="237"/>
      <c r="BF26" s="237"/>
      <c r="BG26" s="237"/>
      <c r="BH26" s="237"/>
      <c r="BI26" s="237"/>
      <c r="BJ26" s="237"/>
      <c r="BK26" s="237"/>
      <c r="BL26" s="237"/>
      <c r="BM26" s="237"/>
      <c r="BN26" s="237"/>
      <c r="BO26" s="237"/>
      <c r="BP26" s="237"/>
      <c r="BQ26" s="237"/>
      <c r="BR26" s="237"/>
      <c r="BS26" s="237"/>
      <c r="BT26" s="237"/>
      <c r="BU26" s="237"/>
      <c r="BV26" s="237"/>
      <c r="BW26" s="237"/>
      <c r="BX26" s="237"/>
      <c r="BY26" s="237"/>
      <c r="BZ26" s="237"/>
      <c r="CA26" s="237"/>
      <c r="CB26" s="237"/>
      <c r="CC26" s="237"/>
      <c r="CD26" s="237"/>
      <c r="CE26" s="237"/>
      <c r="CF26" s="237"/>
      <c r="CG26" s="237"/>
      <c r="CH26" s="237"/>
      <c r="CI26" s="237"/>
      <c r="CJ26" s="237"/>
      <c r="CK26" s="237"/>
      <c r="CL26" s="237"/>
      <c r="CM26" s="237"/>
      <c r="CN26" s="237"/>
      <c r="CO26" s="237"/>
      <c r="CP26" s="237"/>
      <c r="CQ26" s="237"/>
      <c r="CR26" s="237"/>
      <c r="CS26" s="237"/>
      <c r="CT26" s="237"/>
      <c r="CU26" s="237"/>
      <c r="CV26" s="237"/>
      <c r="CW26" s="237"/>
      <c r="CX26" s="237"/>
      <c r="CY26" s="237"/>
      <c r="CZ26" s="237"/>
      <c r="DA26" s="237"/>
      <c r="DB26" s="237"/>
      <c r="DC26" s="237"/>
      <c r="DD26" s="237"/>
      <c r="DE26" s="237"/>
      <c r="DF26" s="237"/>
      <c r="DG26" s="237"/>
      <c r="DH26" s="237"/>
      <c r="DI26" s="237"/>
      <c r="DJ26" s="237"/>
      <c r="DK26" s="237"/>
      <c r="DL26" s="237"/>
      <c r="DM26" s="237"/>
      <c r="DN26" s="237"/>
      <c r="DO26" s="237"/>
      <c r="DP26" s="237"/>
      <c r="DQ26" s="237"/>
      <c r="DR26" s="237"/>
      <c r="DS26" s="237"/>
      <c r="DT26" s="237"/>
      <c r="DU26" s="237"/>
      <c r="DV26" s="237"/>
      <c r="DW26" s="237"/>
      <c r="DX26" s="237"/>
      <c r="DY26" s="237"/>
      <c r="DZ26" s="237"/>
      <c r="EA26" s="237"/>
      <c r="EB26" s="237"/>
      <c r="EC26" s="237"/>
      <c r="ED26" s="237"/>
      <c r="EE26" s="237"/>
      <c r="EF26" s="237"/>
      <c r="EG26" s="237"/>
      <c r="EH26" s="237"/>
      <c r="EI26" s="237"/>
      <c r="EJ26" s="237"/>
      <c r="EK26" s="237"/>
      <c r="EL26" s="237"/>
      <c r="EM26" s="237"/>
      <c r="EN26" s="237"/>
      <c r="EO26" s="237"/>
      <c r="EP26" s="237"/>
      <c r="EQ26" s="237"/>
      <c r="ER26" s="237"/>
      <c r="ES26" s="237"/>
      <c r="ET26" s="237"/>
      <c r="EU26" s="237"/>
      <c r="EV26" s="237"/>
      <c r="EW26" s="237"/>
      <c r="EX26" s="237"/>
      <c r="EY26" s="237"/>
      <c r="EZ26" s="237"/>
      <c r="FA26" s="237"/>
      <c r="FB26" s="237"/>
      <c r="FC26" s="237"/>
      <c r="FD26" s="237"/>
      <c r="FE26" s="237"/>
      <c r="FF26" s="237"/>
      <c r="FG26" s="237"/>
      <c r="FH26" s="237"/>
      <c r="FI26" s="237"/>
      <c r="FJ26" s="237"/>
      <c r="FK26" s="237"/>
      <c r="FL26" s="237"/>
      <c r="FM26" s="237"/>
      <c r="FN26" s="237"/>
      <c r="FO26" s="237"/>
      <c r="FP26" s="237"/>
      <c r="FQ26" s="237"/>
      <c r="FR26" s="237"/>
      <c r="FS26" s="237"/>
      <c r="FT26" s="237"/>
      <c r="FU26" s="237"/>
      <c r="FV26" s="237"/>
      <c r="FW26" s="237"/>
      <c r="FX26" s="237"/>
      <c r="FY26" s="237"/>
      <c r="FZ26" s="237"/>
      <c r="GA26" s="237"/>
      <c r="GB26" s="237"/>
      <c r="GC26" s="237"/>
      <c r="GD26" s="237"/>
      <c r="GE26" s="237"/>
      <c r="GF26" s="237"/>
      <c r="GG26" s="237"/>
      <c r="GH26" s="237"/>
      <c r="GI26" s="237"/>
      <c r="GJ26" s="237"/>
      <c r="GK26" s="237"/>
      <c r="GL26" s="237"/>
      <c r="GM26" s="237"/>
      <c r="GN26" s="237"/>
      <c r="GO26" s="237"/>
      <c r="GP26" s="237"/>
      <c r="GQ26" s="237"/>
      <c r="GR26" s="237"/>
      <c r="GS26" s="237"/>
      <c r="GT26" s="237"/>
      <c r="GU26" s="237"/>
      <c r="GV26" s="237"/>
      <c r="GW26" s="237"/>
      <c r="GX26" s="237"/>
      <c r="GY26" s="237"/>
      <c r="GZ26" s="237"/>
      <c r="HA26" s="237"/>
      <c r="HB26" s="237"/>
      <c r="HC26" s="237"/>
      <c r="HD26" s="237"/>
      <c r="HE26" s="237"/>
      <c r="HF26" s="237"/>
      <c r="HG26" s="237"/>
      <c r="HH26" s="237"/>
      <c r="HI26" s="237"/>
      <c r="HJ26" s="237"/>
      <c r="HK26" s="237"/>
      <c r="HL26" s="237"/>
      <c r="HM26" s="237"/>
      <c r="HN26" s="237"/>
      <c r="HO26" s="237"/>
      <c r="HP26" s="237"/>
      <c r="HQ26" s="237"/>
      <c r="HR26" s="237"/>
      <c r="HS26" s="237"/>
      <c r="HT26" s="237"/>
      <c r="HU26" s="237"/>
      <c r="HV26" s="237"/>
      <c r="HW26" s="237"/>
      <c r="HX26" s="237"/>
      <c r="HY26" s="237"/>
      <c r="HZ26" s="237"/>
      <c r="IA26" s="237"/>
      <c r="IB26" s="237"/>
      <c r="IC26" s="237"/>
      <c r="ID26" s="237"/>
      <c r="IE26" s="237"/>
      <c r="IF26" s="237"/>
      <c r="IG26" s="237"/>
      <c r="IH26" s="237"/>
      <c r="II26" s="237"/>
      <c r="IJ26" s="237"/>
      <c r="IK26" s="237"/>
      <c r="IL26" s="237"/>
      <c r="IM26" s="237"/>
      <c r="IN26" s="237"/>
      <c r="IO26" s="237"/>
      <c r="IP26" s="237"/>
      <c r="IQ26" s="237"/>
      <c r="IR26" s="237"/>
      <c r="IS26" s="237"/>
      <c r="IT26" s="237"/>
      <c r="IU26" s="237"/>
    </row>
    <row r="27" s="222" customFormat="1" ht="31.199999999999999">
      <c r="A27" s="231"/>
      <c r="B27" s="410">
        <v>43830</v>
      </c>
      <c r="C27" s="410" t="s">
        <v>425</v>
      </c>
      <c r="D27" s="410" t="s">
        <v>426</v>
      </c>
      <c r="E27" s="410" t="s">
        <v>427</v>
      </c>
      <c r="F27" s="410" t="s">
        <v>428</v>
      </c>
      <c r="G27" s="410" t="s">
        <v>429</v>
      </c>
      <c r="H27" s="410" t="s">
        <v>430</v>
      </c>
      <c r="I27" s="410" t="s">
        <v>431</v>
      </c>
      <c r="J27" s="410">
        <v>43830</v>
      </c>
      <c r="K27" s="410" t="s">
        <v>425</v>
      </c>
      <c r="L27" s="410" t="s">
        <v>426</v>
      </c>
      <c r="M27" s="410" t="s">
        <v>427</v>
      </c>
      <c r="N27" s="410" t="s">
        <v>428</v>
      </c>
      <c r="O27" s="410" t="s">
        <v>429</v>
      </c>
      <c r="P27" s="410" t="s">
        <v>430</v>
      </c>
      <c r="Q27" s="410" t="s">
        <v>431</v>
      </c>
      <c r="R27" s="240" t="s">
        <v>432</v>
      </c>
      <c r="S27" s="240" t="s">
        <v>433</v>
      </c>
      <c r="T27" s="240" t="s">
        <v>434</v>
      </c>
      <c r="U27" s="240" t="s">
        <v>432</v>
      </c>
      <c r="V27" s="240" t="s">
        <v>433</v>
      </c>
      <c r="W27" s="240" t="s">
        <v>434</v>
      </c>
      <c r="X27" s="240" t="str">
        <f t="shared" si="186"/>
        <v xml:space="preserve">в тыс. руб.</v>
      </c>
      <c r="Y27" s="240" t="str">
        <f t="shared" si="186"/>
        <v xml:space="preserve">темп прироста, %</v>
      </c>
      <c r="Z27" s="240" t="str">
        <f t="shared" si="186"/>
        <v xml:space="preserve">в структуре, %</v>
      </c>
      <c r="AA27" s="240" t="str">
        <f t="shared" si="186"/>
        <v xml:space="preserve">в тыс. руб.</v>
      </c>
      <c r="AB27" s="240" t="str">
        <f t="shared" si="186"/>
        <v xml:space="preserve">темп прироста, %</v>
      </c>
      <c r="AC27" s="240" t="str">
        <f t="shared" si="186"/>
        <v xml:space="preserve">в структуре, %</v>
      </c>
      <c r="AD27" s="240" t="str">
        <f t="shared" si="186"/>
        <v xml:space="preserve">в тыс. руб.</v>
      </c>
      <c r="AE27" s="240" t="str">
        <f t="shared" si="186"/>
        <v xml:space="preserve">темп прироста, %</v>
      </c>
      <c r="AF27" s="240" t="str">
        <f t="shared" si="186"/>
        <v xml:space="preserve">в структуре, %</v>
      </c>
      <c r="AG27" s="240" t="str">
        <f t="shared" si="186"/>
        <v xml:space="preserve">в тыс. руб.</v>
      </c>
      <c r="AH27" s="240" t="str">
        <f t="shared" si="186"/>
        <v xml:space="preserve">темп прироста, %</v>
      </c>
      <c r="AI27" s="240" t="str">
        <f t="shared" si="186"/>
        <v xml:space="preserve">в структуре, %</v>
      </c>
      <c r="AJ27" s="240" t="str">
        <f t="shared" si="186"/>
        <v xml:space="preserve">в тыс. руб.</v>
      </c>
      <c r="AK27" s="240" t="str">
        <f t="shared" si="186"/>
        <v xml:space="preserve">темп прироста, %</v>
      </c>
      <c r="AL27" s="240" t="str">
        <f t="shared" si="186"/>
        <v xml:space="preserve">в структуре, %</v>
      </c>
      <c r="AM27" s="237"/>
      <c r="AN27" s="237"/>
      <c r="AO27" s="237"/>
      <c r="AP27" s="237"/>
      <c r="AQ27" s="237"/>
      <c r="AR27" s="237"/>
      <c r="AS27" s="237"/>
      <c r="AT27" s="237"/>
      <c r="AU27" s="237"/>
      <c r="AV27" s="237"/>
      <c r="AW27" s="237"/>
      <c r="AX27" s="237"/>
      <c r="AY27" s="237"/>
      <c r="AZ27" s="237"/>
      <c r="BA27" s="237"/>
      <c r="BB27" s="237"/>
      <c r="BC27" s="237"/>
      <c r="BD27" s="237"/>
      <c r="BE27" s="237"/>
      <c r="BF27" s="237"/>
      <c r="BG27" s="237"/>
      <c r="BH27" s="237"/>
      <c r="BI27" s="237"/>
      <c r="BJ27" s="237"/>
      <c r="BK27" s="237"/>
      <c r="BL27" s="237"/>
      <c r="BM27" s="237"/>
      <c r="BN27" s="237"/>
      <c r="BO27" s="237"/>
      <c r="BP27" s="237"/>
      <c r="BQ27" s="237"/>
      <c r="BR27" s="237"/>
      <c r="BS27" s="237"/>
      <c r="BT27" s="237"/>
      <c r="BU27" s="237"/>
      <c r="BV27" s="237"/>
      <c r="BW27" s="237"/>
      <c r="BX27" s="237"/>
      <c r="BY27" s="237"/>
      <c r="BZ27" s="237"/>
      <c r="CA27" s="237"/>
      <c r="CB27" s="237"/>
      <c r="CC27" s="237"/>
      <c r="CD27" s="237"/>
      <c r="CE27" s="237"/>
      <c r="CF27" s="237"/>
      <c r="CG27" s="237"/>
      <c r="CH27" s="237"/>
      <c r="CI27" s="237"/>
      <c r="CJ27" s="237"/>
      <c r="CK27" s="237"/>
      <c r="CL27" s="237"/>
      <c r="CM27" s="237"/>
      <c r="CN27" s="237"/>
      <c r="CO27" s="237"/>
      <c r="CP27" s="237"/>
      <c r="CQ27" s="237"/>
      <c r="CR27" s="237"/>
      <c r="CS27" s="237"/>
      <c r="CT27" s="237"/>
      <c r="CU27" s="237"/>
      <c r="CV27" s="237"/>
      <c r="CW27" s="237"/>
      <c r="CX27" s="237"/>
      <c r="CY27" s="237"/>
      <c r="CZ27" s="237"/>
      <c r="DA27" s="237"/>
      <c r="DB27" s="237"/>
      <c r="DC27" s="237"/>
      <c r="DD27" s="237"/>
      <c r="DE27" s="237"/>
      <c r="DF27" s="237"/>
      <c r="DG27" s="237"/>
      <c r="DH27" s="237"/>
      <c r="DI27" s="237"/>
      <c r="DJ27" s="237"/>
      <c r="DK27" s="237"/>
      <c r="DL27" s="237"/>
      <c r="DM27" s="237"/>
      <c r="DN27" s="237"/>
      <c r="DO27" s="237"/>
      <c r="DP27" s="237"/>
      <c r="DQ27" s="237"/>
      <c r="DR27" s="237"/>
      <c r="DS27" s="237"/>
      <c r="DT27" s="237"/>
      <c r="DU27" s="237"/>
      <c r="DV27" s="237"/>
      <c r="DW27" s="237"/>
      <c r="DX27" s="237"/>
      <c r="DY27" s="237"/>
      <c r="DZ27" s="237"/>
      <c r="EA27" s="237"/>
      <c r="EB27" s="237"/>
      <c r="EC27" s="237"/>
      <c r="ED27" s="237"/>
      <c r="EE27" s="237"/>
      <c r="EF27" s="237"/>
      <c r="EG27" s="237"/>
      <c r="EH27" s="237"/>
      <c r="EI27" s="237"/>
      <c r="EJ27" s="237"/>
      <c r="EK27" s="237"/>
      <c r="EL27" s="237"/>
      <c r="EM27" s="237"/>
      <c r="EN27" s="237"/>
      <c r="EO27" s="237"/>
      <c r="EP27" s="237"/>
      <c r="EQ27" s="237"/>
      <c r="ER27" s="237"/>
      <c r="ES27" s="237"/>
      <c r="ET27" s="237"/>
      <c r="EU27" s="237"/>
      <c r="EV27" s="237"/>
      <c r="EW27" s="237"/>
      <c r="EX27" s="237"/>
      <c r="EY27" s="237"/>
      <c r="EZ27" s="237"/>
      <c r="FA27" s="237"/>
      <c r="FB27" s="237"/>
      <c r="FC27" s="237"/>
      <c r="FD27" s="237"/>
      <c r="FE27" s="237"/>
      <c r="FF27" s="237"/>
      <c r="FG27" s="237"/>
      <c r="FH27" s="237"/>
      <c r="FI27" s="237"/>
      <c r="FJ27" s="237"/>
      <c r="FK27" s="237"/>
      <c r="FL27" s="237"/>
      <c r="FM27" s="237"/>
      <c r="FN27" s="237"/>
      <c r="FO27" s="237"/>
      <c r="FP27" s="237"/>
      <c r="FQ27" s="237"/>
      <c r="FR27" s="237"/>
      <c r="FS27" s="237"/>
      <c r="FT27" s="237"/>
      <c r="FU27" s="237"/>
      <c r="FV27" s="237"/>
      <c r="FW27" s="237"/>
      <c r="FX27" s="237"/>
      <c r="FY27" s="237"/>
      <c r="FZ27" s="237"/>
      <c r="GA27" s="237"/>
      <c r="GB27" s="237"/>
      <c r="GC27" s="237"/>
      <c r="GD27" s="237"/>
      <c r="GE27" s="237"/>
      <c r="GF27" s="237"/>
      <c r="GG27" s="237"/>
      <c r="GH27" s="237"/>
      <c r="GI27" s="237"/>
      <c r="GJ27" s="237"/>
      <c r="GK27" s="237"/>
      <c r="GL27" s="237"/>
      <c r="GM27" s="237"/>
      <c r="GN27" s="237"/>
      <c r="GO27" s="237"/>
      <c r="GP27" s="237"/>
      <c r="GQ27" s="237"/>
      <c r="GR27" s="237"/>
      <c r="GS27" s="237"/>
      <c r="GT27" s="237"/>
      <c r="GU27" s="237"/>
      <c r="GV27" s="237"/>
      <c r="GW27" s="237"/>
      <c r="GX27" s="237"/>
      <c r="GY27" s="237"/>
      <c r="GZ27" s="237"/>
      <c r="HA27" s="237"/>
      <c r="HB27" s="237"/>
      <c r="HC27" s="237"/>
      <c r="HD27" s="237"/>
      <c r="HE27" s="237"/>
      <c r="HF27" s="237"/>
      <c r="HG27" s="237"/>
      <c r="HH27" s="237"/>
      <c r="HI27" s="237"/>
      <c r="HJ27" s="237"/>
      <c r="HK27" s="237"/>
      <c r="HL27" s="237"/>
      <c r="HM27" s="237"/>
      <c r="HN27" s="237"/>
      <c r="HO27" s="237"/>
      <c r="HP27" s="237"/>
      <c r="HQ27" s="237"/>
      <c r="HR27" s="237"/>
      <c r="HS27" s="237"/>
      <c r="HT27" s="237"/>
      <c r="HU27" s="237"/>
      <c r="HV27" s="237"/>
      <c r="HW27" s="237"/>
      <c r="HX27" s="237"/>
      <c r="HY27" s="237"/>
      <c r="HZ27" s="237"/>
      <c r="IA27" s="237"/>
      <c r="IB27" s="237"/>
      <c r="IC27" s="237"/>
      <c r="ID27" s="237"/>
      <c r="IE27" s="237"/>
      <c r="IF27" s="237"/>
      <c r="IG27" s="237"/>
      <c r="IH27" s="237"/>
      <c r="II27" s="237"/>
      <c r="IJ27" s="237"/>
      <c r="IK27" s="237"/>
      <c r="IL27" s="237"/>
      <c r="IM27" s="237"/>
      <c r="IN27" s="237"/>
      <c r="IO27" s="237"/>
      <c r="IP27" s="237"/>
      <c r="IQ27" s="237"/>
      <c r="IR27" s="237"/>
      <c r="IS27" s="237"/>
      <c r="IT27" s="237"/>
      <c r="IU27" s="237"/>
    </row>
    <row r="28">
      <c r="A28" s="183" t="s">
        <v>630</v>
      </c>
      <c r="B28" s="414"/>
      <c r="C28" s="414"/>
      <c r="D28" s="414"/>
      <c r="E28" s="414"/>
      <c r="F28" s="414"/>
      <c r="G28" s="414"/>
      <c r="H28" s="414"/>
      <c r="I28" s="414"/>
      <c r="J28" s="414"/>
      <c r="K28" s="414"/>
      <c r="L28" s="414"/>
      <c r="M28" s="414"/>
      <c r="N28" s="414"/>
      <c r="O28" s="414"/>
      <c r="P28" s="414"/>
      <c r="Q28" s="414"/>
      <c r="R28" s="414"/>
      <c r="S28" s="414"/>
      <c r="T28" s="414"/>
      <c r="U28" s="414"/>
      <c r="V28" s="414"/>
      <c r="W28" s="414"/>
      <c r="X28" s="414"/>
      <c r="Y28" s="414"/>
      <c r="Z28" s="414"/>
      <c r="AA28" s="414"/>
      <c r="AB28" s="414"/>
      <c r="AC28" s="414"/>
      <c r="AD28" s="414"/>
      <c r="AE28" s="414"/>
      <c r="AF28" s="414"/>
      <c r="AG28" s="414"/>
      <c r="AH28" s="414"/>
      <c r="AI28" s="414"/>
      <c r="AJ28" s="414"/>
      <c r="AK28" s="414"/>
      <c r="AL28" s="414"/>
    </row>
    <row r="29">
      <c r="A29" s="183" t="s">
        <v>41</v>
      </c>
      <c r="B29" s="414"/>
      <c r="C29" s="414"/>
      <c r="D29" s="414"/>
      <c r="E29" s="414"/>
      <c r="F29" s="414"/>
      <c r="G29" s="414"/>
      <c r="H29" s="414"/>
      <c r="I29" s="414"/>
      <c r="J29" s="414"/>
      <c r="K29" s="414"/>
      <c r="L29" s="414"/>
      <c r="M29" s="414"/>
      <c r="N29" s="414"/>
      <c r="O29" s="414"/>
      <c r="P29" s="414"/>
      <c r="Q29" s="414"/>
      <c r="R29" s="414"/>
      <c r="S29" s="414"/>
      <c r="T29" s="414"/>
      <c r="U29" s="414"/>
      <c r="V29" s="414"/>
      <c r="W29" s="414"/>
      <c r="X29" s="414"/>
      <c r="Y29" s="414"/>
      <c r="Z29" s="414"/>
      <c r="AA29" s="414"/>
      <c r="AB29" s="414"/>
      <c r="AC29" s="414"/>
      <c r="AD29" s="414"/>
      <c r="AE29" s="414"/>
      <c r="AF29" s="414"/>
      <c r="AG29" s="414"/>
      <c r="AH29" s="414"/>
      <c r="AI29" s="414"/>
      <c r="AJ29" s="414"/>
      <c r="AK29" s="414"/>
      <c r="AL29" s="414"/>
    </row>
    <row r="30">
      <c r="A30" s="355" t="s">
        <v>40</v>
      </c>
      <c r="B30" s="414"/>
      <c r="C30" s="414"/>
      <c r="D30" s="414"/>
      <c r="E30" s="414"/>
      <c r="F30" s="414"/>
      <c r="G30" s="414"/>
      <c r="H30" s="414"/>
      <c r="I30" s="414"/>
      <c r="J30" s="414"/>
      <c r="K30" s="414"/>
      <c r="L30" s="414"/>
      <c r="M30" s="414"/>
      <c r="N30" s="414"/>
      <c r="O30" s="414"/>
      <c r="P30" s="414"/>
      <c r="Q30" s="414"/>
      <c r="R30" s="414"/>
      <c r="S30" s="414"/>
      <c r="T30" s="414"/>
      <c r="U30" s="414"/>
      <c r="V30" s="414"/>
      <c r="W30" s="414"/>
      <c r="X30" s="414"/>
      <c r="Y30" s="414"/>
      <c r="Z30" s="414"/>
      <c r="AA30" s="414"/>
      <c r="AB30" s="414"/>
      <c r="AC30" s="414"/>
      <c r="AD30" s="414"/>
      <c r="AE30" s="414"/>
      <c r="AF30" s="414"/>
      <c r="AG30" s="414"/>
      <c r="AH30" s="414"/>
      <c r="AI30" s="414"/>
      <c r="AJ30" s="414"/>
      <c r="AK30" s="414"/>
      <c r="AL30" s="414"/>
    </row>
    <row r="31">
      <c r="A31" s="183" t="s">
        <v>42</v>
      </c>
      <c r="B31" s="414"/>
      <c r="C31" s="414"/>
      <c r="D31" s="414"/>
      <c r="E31" s="414"/>
      <c r="F31" s="414"/>
      <c r="G31" s="414"/>
      <c r="H31" s="414"/>
      <c r="I31" s="414"/>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row>
    <row r="32">
      <c r="A32" s="183" t="s">
        <v>43</v>
      </c>
      <c r="B32" s="414"/>
      <c r="C32" s="414"/>
      <c r="D32" s="414"/>
      <c r="E32" s="414"/>
      <c r="F32" s="414"/>
      <c r="G32" s="414"/>
      <c r="H32" s="414"/>
      <c r="I32" s="414"/>
      <c r="J32" s="414"/>
      <c r="K32" s="414"/>
      <c r="L32" s="414"/>
      <c r="M32" s="414"/>
      <c r="N32" s="414"/>
      <c r="O32" s="414"/>
      <c r="P32" s="414"/>
      <c r="Q32" s="414"/>
      <c r="R32" s="414"/>
      <c r="S32" s="414"/>
      <c r="T32" s="414"/>
      <c r="U32" s="414"/>
      <c r="V32" s="414"/>
      <c r="W32" s="414"/>
      <c r="X32" s="414"/>
      <c r="Y32" s="414"/>
      <c r="Z32" s="414"/>
      <c r="AA32" s="414"/>
      <c r="AB32" s="414"/>
      <c r="AC32" s="414"/>
      <c r="AD32" s="414"/>
      <c r="AE32" s="414"/>
      <c r="AF32" s="414"/>
      <c r="AG32" s="414"/>
      <c r="AH32" s="414"/>
      <c r="AI32" s="414"/>
      <c r="AJ32" s="414"/>
      <c r="AK32" s="414"/>
      <c r="AL32" s="414"/>
    </row>
    <row r="33" ht="17.25" customHeight="1">
      <c r="A33" s="183" t="s">
        <v>631</v>
      </c>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14"/>
      <c r="AL33" s="414"/>
    </row>
    <row r="34" ht="17.25" customHeight="1">
      <c r="A34" s="78" t="s">
        <v>452</v>
      </c>
      <c r="B34" s="391"/>
      <c r="C34" s="191">
        <f>'[1]1'!D35-[1]сф!D30</f>
        <v>0</v>
      </c>
      <c r="D34" s="391"/>
      <c r="E34" s="191">
        <f>'[1]1'!C35-[1]сф!F30</f>
        <v>0</v>
      </c>
      <c r="F34" s="312"/>
      <c r="G34" s="412"/>
      <c r="H34" s="391"/>
    </row>
    <row r="35" ht="17.25" customHeight="1">
      <c r="A35" s="78"/>
      <c r="B35" s="391"/>
      <c r="C35" s="191"/>
      <c r="D35" s="391"/>
      <c r="E35" s="191"/>
      <c r="F35" s="312"/>
      <c r="G35" s="412"/>
      <c r="H35" s="391"/>
    </row>
    <row r="36" ht="36.75" customHeight="1">
      <c r="A36" s="78"/>
      <c r="B36" s="415"/>
      <c r="C36" s="415"/>
      <c r="D36" s="415"/>
      <c r="E36" s="415"/>
      <c r="F36" s="415"/>
      <c r="G36" s="415"/>
      <c r="H36" s="415"/>
      <c r="I36" s="415"/>
      <c r="J36" s="415"/>
      <c r="K36" s="415"/>
      <c r="L36" s="415"/>
      <c r="M36" s="415"/>
      <c r="N36" s="415"/>
      <c r="O36" s="415"/>
      <c r="P36" s="415"/>
      <c r="Q36" s="415"/>
    </row>
    <row r="37" ht="36.75" customHeight="1">
      <c r="A37" s="78"/>
      <c r="B37" s="415"/>
      <c r="C37" s="415"/>
      <c r="D37" s="415"/>
      <c r="E37" s="415"/>
      <c r="F37" s="415"/>
      <c r="G37" s="415"/>
      <c r="H37" s="415"/>
      <c r="I37" s="415"/>
      <c r="J37" s="415"/>
      <c r="K37" s="415"/>
      <c r="L37" s="415"/>
      <c r="M37" s="415"/>
      <c r="N37" s="415"/>
      <c r="O37" s="415"/>
      <c r="P37" s="415"/>
      <c r="Q37" s="415"/>
    </row>
    <row r="39" ht="17.25" customHeight="1">
      <c r="A39" s="67" t="s">
        <v>632</v>
      </c>
    </row>
    <row r="40" s="222" customFormat="1" ht="15.75" customHeight="1">
      <c r="A40" s="224" t="s">
        <v>177</v>
      </c>
      <c r="B40" s="226" t="s">
        <v>421</v>
      </c>
      <c r="C40" s="226"/>
      <c r="D40" s="226"/>
      <c r="E40" s="226"/>
      <c r="F40" s="226"/>
      <c r="G40" s="226"/>
      <c r="H40" s="226"/>
      <c r="I40" s="226"/>
      <c r="J40" s="227" t="s">
        <v>422</v>
      </c>
      <c r="K40" s="227"/>
      <c r="L40" s="227"/>
      <c r="M40" s="227"/>
      <c r="N40" s="227"/>
      <c r="O40" s="227"/>
      <c r="P40" s="227"/>
      <c r="Q40" s="227"/>
      <c r="R40" s="228" t="s">
        <v>423</v>
      </c>
      <c r="S40" s="228"/>
      <c r="T40" s="228"/>
      <c r="U40" s="228"/>
      <c r="V40" s="228"/>
      <c r="W40" s="228"/>
      <c r="X40" s="228"/>
      <c r="Y40" s="228"/>
      <c r="Z40" s="228"/>
      <c r="AA40" s="228"/>
      <c r="AB40" s="228"/>
      <c r="AC40" s="228"/>
      <c r="AD40" s="228"/>
      <c r="AE40" s="228"/>
      <c r="AF40" s="228"/>
      <c r="AG40" s="228"/>
      <c r="AH40" s="228"/>
      <c r="AI40" s="228"/>
      <c r="AJ40" s="228"/>
      <c r="AK40" s="228"/>
      <c r="AL40" s="228"/>
    </row>
    <row r="41" s="222" customFormat="1">
      <c r="A41" s="229"/>
      <c r="B41" s="226"/>
      <c r="C41" s="226"/>
      <c r="D41" s="226"/>
      <c r="E41" s="226"/>
      <c r="F41" s="226"/>
      <c r="G41" s="226"/>
      <c r="H41" s="226"/>
      <c r="I41" s="226"/>
      <c r="J41" s="227"/>
      <c r="K41" s="227"/>
      <c r="L41" s="227"/>
      <c r="M41" s="227"/>
      <c r="N41" s="227"/>
      <c r="O41" s="227"/>
      <c r="P41" s="227"/>
      <c r="Q41" s="227"/>
      <c r="R41" s="231" t="s">
        <v>320</v>
      </c>
      <c r="S41" s="231"/>
      <c r="T41" s="231"/>
      <c r="U41" s="232" t="s">
        <v>321</v>
      </c>
      <c r="V41" s="232"/>
      <c r="W41" s="232"/>
      <c r="X41" s="232" t="s">
        <v>322</v>
      </c>
      <c r="Y41" s="232"/>
      <c r="Z41" s="232"/>
      <c r="AA41" s="232" t="s">
        <v>323</v>
      </c>
      <c r="AB41" s="232"/>
      <c r="AC41" s="232"/>
      <c r="AD41" s="232" t="s">
        <v>324</v>
      </c>
      <c r="AE41" s="232"/>
      <c r="AF41" s="232"/>
      <c r="AG41" s="233" t="s">
        <v>325</v>
      </c>
      <c r="AH41" s="234"/>
      <c r="AI41" s="235"/>
      <c r="AJ41" s="236" t="s">
        <v>326</v>
      </c>
      <c r="AK41" s="236"/>
      <c r="AL41" s="236"/>
      <c r="AM41" s="237"/>
      <c r="AN41" s="237"/>
      <c r="AO41" s="237"/>
      <c r="AP41" s="237"/>
      <c r="AQ41" s="237"/>
      <c r="AR41" s="237"/>
      <c r="AS41" s="237"/>
      <c r="AT41" s="237"/>
      <c r="AU41" s="237"/>
      <c r="AV41" s="237"/>
      <c r="AW41" s="237"/>
      <c r="AX41" s="237"/>
      <c r="AY41" s="237"/>
      <c r="AZ41" s="237"/>
      <c r="BA41" s="237"/>
      <c r="BB41" s="237"/>
      <c r="BC41" s="237"/>
      <c r="BD41" s="237"/>
      <c r="BE41" s="237"/>
      <c r="BF41" s="237"/>
      <c r="BG41" s="237"/>
      <c r="BH41" s="237"/>
      <c r="BI41" s="237"/>
      <c r="BJ41" s="237"/>
      <c r="BK41" s="237"/>
      <c r="BL41" s="237"/>
      <c r="BM41" s="237"/>
      <c r="BN41" s="237"/>
      <c r="BO41" s="237"/>
      <c r="BP41" s="237"/>
      <c r="BQ41" s="237"/>
      <c r="BR41" s="237"/>
      <c r="BS41" s="237"/>
      <c r="BT41" s="237"/>
      <c r="BU41" s="237"/>
      <c r="BV41" s="237"/>
      <c r="BW41" s="237"/>
      <c r="BX41" s="237"/>
      <c r="BY41" s="237"/>
      <c r="BZ41" s="237"/>
      <c r="CA41" s="237"/>
      <c r="CB41" s="237"/>
      <c r="CC41" s="237"/>
      <c r="CD41" s="237"/>
      <c r="CE41" s="237"/>
      <c r="CF41" s="237"/>
      <c r="CG41" s="237"/>
      <c r="CH41" s="237"/>
      <c r="CI41" s="237"/>
      <c r="CJ41" s="237"/>
      <c r="CK41" s="237"/>
      <c r="CL41" s="237"/>
      <c r="CM41" s="237"/>
      <c r="CN41" s="237"/>
      <c r="CO41" s="237"/>
      <c r="CP41" s="237"/>
      <c r="CQ41" s="237"/>
      <c r="CR41" s="237"/>
      <c r="CS41" s="237"/>
      <c r="CT41" s="237"/>
      <c r="CU41" s="237"/>
      <c r="CV41" s="237"/>
      <c r="CW41" s="237"/>
      <c r="CX41" s="237"/>
      <c r="CY41" s="237"/>
      <c r="CZ41" s="237"/>
      <c r="DA41" s="237"/>
      <c r="DB41" s="237"/>
      <c r="DC41" s="237"/>
      <c r="DD41" s="237"/>
      <c r="DE41" s="237"/>
      <c r="DF41" s="237"/>
      <c r="DG41" s="237"/>
      <c r="DH41" s="237"/>
      <c r="DI41" s="237"/>
      <c r="DJ41" s="237"/>
      <c r="DK41" s="237"/>
      <c r="DL41" s="237"/>
      <c r="DM41" s="237"/>
      <c r="DN41" s="237"/>
      <c r="DO41" s="237"/>
      <c r="DP41" s="237"/>
      <c r="DQ41" s="237"/>
      <c r="DR41" s="237"/>
      <c r="DS41" s="237"/>
      <c r="DT41" s="237"/>
      <c r="DU41" s="237"/>
      <c r="DV41" s="237"/>
      <c r="DW41" s="237"/>
      <c r="DX41" s="237"/>
      <c r="DY41" s="237"/>
      <c r="DZ41" s="237"/>
      <c r="EA41" s="237"/>
      <c r="EB41" s="237"/>
      <c r="EC41" s="237"/>
      <c r="ED41" s="237"/>
      <c r="EE41" s="237"/>
      <c r="EF41" s="237"/>
      <c r="EG41" s="237"/>
      <c r="EH41" s="237"/>
      <c r="EI41" s="237"/>
      <c r="EJ41" s="237"/>
      <c r="EK41" s="237"/>
      <c r="EL41" s="237"/>
      <c r="EM41" s="237"/>
      <c r="EN41" s="237"/>
      <c r="EO41" s="237"/>
      <c r="EP41" s="237"/>
      <c r="EQ41" s="237"/>
      <c r="ER41" s="237"/>
      <c r="ES41" s="237"/>
      <c r="ET41" s="237"/>
      <c r="EU41" s="237"/>
      <c r="EV41" s="237"/>
      <c r="EW41" s="237"/>
      <c r="EX41" s="237"/>
      <c r="EY41" s="237"/>
      <c r="EZ41" s="237"/>
      <c r="FA41" s="237"/>
      <c r="FB41" s="237"/>
      <c r="FC41" s="237"/>
      <c r="FD41" s="237"/>
      <c r="FE41" s="237"/>
      <c r="FF41" s="237"/>
      <c r="FG41" s="237"/>
      <c r="FH41" s="237"/>
      <c r="FI41" s="237"/>
      <c r="FJ41" s="237"/>
      <c r="FK41" s="237"/>
      <c r="FL41" s="237"/>
      <c r="FM41" s="237"/>
      <c r="FN41" s="237"/>
      <c r="FO41" s="237"/>
      <c r="FP41" s="237"/>
      <c r="FQ41" s="237"/>
      <c r="FR41" s="237"/>
      <c r="FS41" s="237"/>
      <c r="FT41" s="237"/>
      <c r="FU41" s="237"/>
      <c r="FV41" s="237"/>
      <c r="FW41" s="237"/>
      <c r="FX41" s="237"/>
      <c r="FY41" s="237"/>
      <c r="FZ41" s="237"/>
      <c r="GA41" s="237"/>
      <c r="GB41" s="237"/>
      <c r="GC41" s="237"/>
      <c r="GD41" s="237"/>
      <c r="GE41" s="237"/>
      <c r="GF41" s="237"/>
      <c r="GG41" s="237"/>
      <c r="GH41" s="237"/>
      <c r="GI41" s="237"/>
      <c r="GJ41" s="237"/>
      <c r="GK41" s="237"/>
      <c r="GL41" s="237"/>
      <c r="GM41" s="237"/>
      <c r="GN41" s="237"/>
      <c r="GO41" s="237"/>
      <c r="GP41" s="237"/>
      <c r="GQ41" s="237"/>
      <c r="GR41" s="237"/>
      <c r="GS41" s="237"/>
      <c r="GT41" s="237"/>
      <c r="GU41" s="237"/>
      <c r="GV41" s="237"/>
      <c r="GW41" s="237"/>
      <c r="GX41" s="237"/>
      <c r="GY41" s="237"/>
      <c r="GZ41" s="237"/>
      <c r="HA41" s="237"/>
      <c r="HB41" s="237"/>
      <c r="HC41" s="237"/>
      <c r="HD41" s="237"/>
      <c r="HE41" s="237"/>
      <c r="HF41" s="237"/>
      <c r="HG41" s="237"/>
      <c r="HH41" s="237"/>
      <c r="HI41" s="237"/>
      <c r="HJ41" s="237"/>
      <c r="HK41" s="237"/>
      <c r="HL41" s="237"/>
      <c r="HM41" s="237"/>
      <c r="HN41" s="237"/>
      <c r="HO41" s="237"/>
      <c r="HP41" s="237"/>
      <c r="HQ41" s="237"/>
      <c r="HR41" s="237"/>
      <c r="HS41" s="237"/>
      <c r="HT41" s="237"/>
      <c r="HU41" s="237"/>
      <c r="HV41" s="237"/>
      <c r="HW41" s="237"/>
      <c r="HX41" s="237"/>
      <c r="HY41" s="237"/>
      <c r="HZ41" s="237"/>
      <c r="IA41" s="237"/>
      <c r="IB41" s="237"/>
      <c r="IC41" s="237"/>
      <c r="ID41" s="237"/>
      <c r="IE41" s="237"/>
      <c r="IF41" s="237"/>
      <c r="IG41" s="237"/>
      <c r="IH41" s="237"/>
      <c r="II41" s="237"/>
      <c r="IJ41" s="237"/>
      <c r="IK41" s="237"/>
      <c r="IL41" s="237"/>
      <c r="IM41" s="237"/>
      <c r="IN41" s="237"/>
      <c r="IO41" s="237"/>
      <c r="IP41" s="237"/>
      <c r="IQ41" s="237"/>
      <c r="IR41" s="237"/>
      <c r="IS41" s="237"/>
      <c r="IT41" s="237"/>
      <c r="IU41" s="237"/>
    </row>
    <row r="42" s="222" customFormat="1" ht="31.199999999999999">
      <c r="A42" s="231"/>
      <c r="B42" s="410">
        <v>43830</v>
      </c>
      <c r="C42" s="410" t="s">
        <v>425</v>
      </c>
      <c r="D42" s="410" t="s">
        <v>426</v>
      </c>
      <c r="E42" s="410" t="s">
        <v>427</v>
      </c>
      <c r="F42" s="410" t="s">
        <v>428</v>
      </c>
      <c r="G42" s="410" t="s">
        <v>429</v>
      </c>
      <c r="H42" s="410" t="s">
        <v>430</v>
      </c>
      <c r="I42" s="410" t="s">
        <v>431</v>
      </c>
      <c r="J42" s="410">
        <v>43830</v>
      </c>
      <c r="K42" s="410" t="s">
        <v>425</v>
      </c>
      <c r="L42" s="410" t="s">
        <v>426</v>
      </c>
      <c r="M42" s="410" t="s">
        <v>427</v>
      </c>
      <c r="N42" s="410" t="s">
        <v>428</v>
      </c>
      <c r="O42" s="410" t="s">
        <v>429</v>
      </c>
      <c r="P42" s="410" t="s">
        <v>430</v>
      </c>
      <c r="Q42" s="410" t="s">
        <v>431</v>
      </c>
      <c r="R42" s="240" t="s">
        <v>432</v>
      </c>
      <c r="S42" s="240" t="s">
        <v>433</v>
      </c>
      <c r="T42" s="240" t="s">
        <v>434</v>
      </c>
      <c r="U42" s="240" t="s">
        <v>432</v>
      </c>
      <c r="V42" s="240" t="s">
        <v>433</v>
      </c>
      <c r="W42" s="240" t="s">
        <v>434</v>
      </c>
      <c r="X42" s="240" t="str">
        <f t="shared" si="186"/>
        <v xml:space="preserve">в тыс. руб.</v>
      </c>
      <c r="Y42" s="240" t="str">
        <f t="shared" si="186"/>
        <v xml:space="preserve">темп прироста, %</v>
      </c>
      <c r="Z42" s="240" t="str">
        <f t="shared" si="186"/>
        <v xml:space="preserve">в структуре, %</v>
      </c>
      <c r="AA42" s="240" t="str">
        <f t="shared" si="186"/>
        <v xml:space="preserve">в тыс. руб.</v>
      </c>
      <c r="AB42" s="240" t="str">
        <f t="shared" si="186"/>
        <v xml:space="preserve">темп прироста, %</v>
      </c>
      <c r="AC42" s="240" t="str">
        <f t="shared" si="186"/>
        <v xml:space="preserve">в структуре, %</v>
      </c>
      <c r="AD42" s="240" t="str">
        <f t="shared" si="186"/>
        <v xml:space="preserve">в тыс. руб.</v>
      </c>
      <c r="AE42" s="240" t="str">
        <f t="shared" si="186"/>
        <v xml:space="preserve">темп прироста, %</v>
      </c>
      <c r="AF42" s="240" t="str">
        <f t="shared" si="186"/>
        <v xml:space="preserve">в структуре, %</v>
      </c>
      <c r="AG42" s="240" t="str">
        <f t="shared" si="186"/>
        <v xml:space="preserve">в тыс. руб.</v>
      </c>
      <c r="AH42" s="240" t="str">
        <f t="shared" si="186"/>
        <v xml:space="preserve">темп прироста, %</v>
      </c>
      <c r="AI42" s="240" t="str">
        <f t="shared" si="186"/>
        <v xml:space="preserve">в структуре, %</v>
      </c>
      <c r="AJ42" s="240" t="str">
        <f t="shared" si="186"/>
        <v xml:space="preserve">в тыс. руб.</v>
      </c>
      <c r="AK42" s="240" t="str">
        <f t="shared" si="186"/>
        <v xml:space="preserve">темп прироста, %</v>
      </c>
      <c r="AL42" s="240" t="str">
        <f t="shared" si="186"/>
        <v xml:space="preserve">в структуре, %</v>
      </c>
      <c r="AM42" s="237"/>
      <c r="AN42" s="237"/>
      <c r="AO42" s="237"/>
      <c r="AP42" s="237"/>
      <c r="AQ42" s="237"/>
      <c r="AR42" s="237"/>
      <c r="AS42" s="237"/>
      <c r="AT42" s="237"/>
      <c r="AU42" s="237"/>
      <c r="AV42" s="237"/>
      <c r="AW42" s="237"/>
      <c r="AX42" s="237"/>
      <c r="AY42" s="237"/>
      <c r="AZ42" s="237"/>
      <c r="BA42" s="237"/>
      <c r="BB42" s="237"/>
      <c r="BC42" s="237"/>
      <c r="BD42" s="237"/>
      <c r="BE42" s="237"/>
      <c r="BF42" s="237"/>
      <c r="BG42" s="237"/>
      <c r="BH42" s="237"/>
      <c r="BI42" s="237"/>
      <c r="BJ42" s="237"/>
      <c r="BK42" s="237"/>
      <c r="BL42" s="237"/>
      <c r="BM42" s="237"/>
      <c r="BN42" s="237"/>
      <c r="BO42" s="237"/>
      <c r="BP42" s="237"/>
      <c r="BQ42" s="237"/>
      <c r="BR42" s="237"/>
      <c r="BS42" s="237"/>
      <c r="BT42" s="237"/>
      <c r="BU42" s="237"/>
      <c r="BV42" s="237"/>
      <c r="BW42" s="237"/>
      <c r="BX42" s="237"/>
      <c r="BY42" s="237"/>
      <c r="BZ42" s="237"/>
      <c r="CA42" s="237"/>
      <c r="CB42" s="237"/>
      <c r="CC42" s="237"/>
      <c r="CD42" s="237"/>
      <c r="CE42" s="237"/>
      <c r="CF42" s="237"/>
      <c r="CG42" s="237"/>
      <c r="CH42" s="237"/>
      <c r="CI42" s="237"/>
      <c r="CJ42" s="237"/>
      <c r="CK42" s="237"/>
      <c r="CL42" s="237"/>
      <c r="CM42" s="237"/>
      <c r="CN42" s="237"/>
      <c r="CO42" s="237"/>
      <c r="CP42" s="237"/>
      <c r="CQ42" s="237"/>
      <c r="CR42" s="237"/>
      <c r="CS42" s="237"/>
      <c r="CT42" s="237"/>
      <c r="CU42" s="237"/>
      <c r="CV42" s="237"/>
      <c r="CW42" s="237"/>
      <c r="CX42" s="237"/>
      <c r="CY42" s="237"/>
      <c r="CZ42" s="237"/>
      <c r="DA42" s="237"/>
      <c r="DB42" s="237"/>
      <c r="DC42" s="237"/>
      <c r="DD42" s="237"/>
      <c r="DE42" s="237"/>
      <c r="DF42" s="237"/>
      <c r="DG42" s="237"/>
      <c r="DH42" s="237"/>
      <c r="DI42" s="237"/>
      <c r="DJ42" s="237"/>
      <c r="DK42" s="237"/>
      <c r="DL42" s="237"/>
      <c r="DM42" s="237"/>
      <c r="DN42" s="237"/>
      <c r="DO42" s="237"/>
      <c r="DP42" s="237"/>
      <c r="DQ42" s="237"/>
      <c r="DR42" s="237"/>
      <c r="DS42" s="237"/>
      <c r="DT42" s="237"/>
      <c r="DU42" s="237"/>
      <c r="DV42" s="237"/>
      <c r="DW42" s="237"/>
      <c r="DX42" s="237"/>
      <c r="DY42" s="237"/>
      <c r="DZ42" s="237"/>
      <c r="EA42" s="237"/>
      <c r="EB42" s="237"/>
      <c r="EC42" s="237"/>
      <c r="ED42" s="237"/>
      <c r="EE42" s="237"/>
      <c r="EF42" s="237"/>
      <c r="EG42" s="237"/>
      <c r="EH42" s="237"/>
      <c r="EI42" s="237"/>
      <c r="EJ42" s="237"/>
      <c r="EK42" s="237"/>
      <c r="EL42" s="237"/>
      <c r="EM42" s="237"/>
      <c r="EN42" s="237"/>
      <c r="EO42" s="237"/>
      <c r="EP42" s="237"/>
      <c r="EQ42" s="237"/>
      <c r="ER42" s="237"/>
      <c r="ES42" s="237"/>
      <c r="ET42" s="237"/>
      <c r="EU42" s="237"/>
      <c r="EV42" s="237"/>
      <c r="EW42" s="237"/>
      <c r="EX42" s="237"/>
      <c r="EY42" s="237"/>
      <c r="EZ42" s="237"/>
      <c r="FA42" s="237"/>
      <c r="FB42" s="237"/>
      <c r="FC42" s="237"/>
      <c r="FD42" s="237"/>
      <c r="FE42" s="237"/>
      <c r="FF42" s="237"/>
      <c r="FG42" s="237"/>
      <c r="FH42" s="237"/>
      <c r="FI42" s="237"/>
      <c r="FJ42" s="237"/>
      <c r="FK42" s="237"/>
      <c r="FL42" s="237"/>
      <c r="FM42" s="237"/>
      <c r="FN42" s="237"/>
      <c r="FO42" s="237"/>
      <c r="FP42" s="237"/>
      <c r="FQ42" s="237"/>
      <c r="FR42" s="237"/>
      <c r="FS42" s="237"/>
      <c r="FT42" s="237"/>
      <c r="FU42" s="237"/>
      <c r="FV42" s="237"/>
      <c r="FW42" s="237"/>
      <c r="FX42" s="237"/>
      <c r="FY42" s="237"/>
      <c r="FZ42" s="237"/>
      <c r="GA42" s="237"/>
      <c r="GB42" s="237"/>
      <c r="GC42" s="237"/>
      <c r="GD42" s="237"/>
      <c r="GE42" s="237"/>
      <c r="GF42" s="237"/>
      <c r="GG42" s="237"/>
      <c r="GH42" s="237"/>
      <c r="GI42" s="237"/>
      <c r="GJ42" s="237"/>
      <c r="GK42" s="237"/>
      <c r="GL42" s="237"/>
      <c r="GM42" s="237"/>
      <c r="GN42" s="237"/>
      <c r="GO42" s="237"/>
      <c r="GP42" s="237"/>
      <c r="GQ42" s="237"/>
      <c r="GR42" s="237"/>
      <c r="GS42" s="237"/>
      <c r="GT42" s="237"/>
      <c r="GU42" s="237"/>
      <c r="GV42" s="237"/>
      <c r="GW42" s="237"/>
      <c r="GX42" s="237"/>
      <c r="GY42" s="237"/>
      <c r="GZ42" s="237"/>
      <c r="HA42" s="237"/>
      <c r="HB42" s="237"/>
      <c r="HC42" s="237"/>
      <c r="HD42" s="237"/>
      <c r="HE42" s="237"/>
      <c r="HF42" s="237"/>
      <c r="HG42" s="237"/>
      <c r="HH42" s="237"/>
      <c r="HI42" s="237"/>
      <c r="HJ42" s="237"/>
      <c r="HK42" s="237"/>
      <c r="HL42" s="237"/>
      <c r="HM42" s="237"/>
      <c r="HN42" s="237"/>
      <c r="HO42" s="237"/>
      <c r="HP42" s="237"/>
      <c r="HQ42" s="237"/>
      <c r="HR42" s="237"/>
      <c r="HS42" s="237"/>
      <c r="HT42" s="237"/>
      <c r="HU42" s="237"/>
      <c r="HV42" s="237"/>
      <c r="HW42" s="237"/>
      <c r="HX42" s="237"/>
      <c r="HY42" s="237"/>
      <c r="HZ42" s="237"/>
      <c r="IA42" s="237"/>
      <c r="IB42" s="237"/>
      <c r="IC42" s="237"/>
      <c r="ID42" s="237"/>
      <c r="IE42" s="237"/>
      <c r="IF42" s="237"/>
      <c r="IG42" s="237"/>
      <c r="IH42" s="237"/>
      <c r="II42" s="237"/>
      <c r="IJ42" s="237"/>
      <c r="IK42" s="237"/>
      <c r="IL42" s="237"/>
      <c r="IM42" s="237"/>
      <c r="IN42" s="237"/>
      <c r="IO42" s="237"/>
      <c r="IP42" s="237"/>
      <c r="IQ42" s="237"/>
      <c r="IR42" s="237"/>
      <c r="IS42" s="237"/>
      <c r="IT42" s="237"/>
      <c r="IU42" s="237"/>
    </row>
    <row r="43">
      <c r="A43" s="355" t="s">
        <v>623</v>
      </c>
      <c r="B43" s="389">
        <f>B28+B29+B30</f>
        <v>0</v>
      </c>
      <c r="C43" s="389">
        <f t="shared" ref="C43:I43" si="187">C28++C29+C30</f>
        <v>0</v>
      </c>
      <c r="D43" s="389">
        <f t="shared" si="187"/>
        <v>0</v>
      </c>
      <c r="E43" s="389">
        <f t="shared" si="187"/>
        <v>0</v>
      </c>
      <c r="F43" s="389">
        <f t="shared" si="187"/>
        <v>0</v>
      </c>
      <c r="G43" s="389">
        <f t="shared" si="187"/>
        <v>0</v>
      </c>
      <c r="H43" s="389">
        <f t="shared" si="187"/>
        <v>0</v>
      </c>
      <c r="I43" s="389">
        <f t="shared" si="187"/>
        <v>0</v>
      </c>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89"/>
    </row>
    <row r="44">
      <c r="A44" s="355" t="s">
        <v>624</v>
      </c>
      <c r="B44" s="389">
        <f>B31+B32</f>
        <v>0</v>
      </c>
      <c r="C44" s="389">
        <f t="shared" ref="C44:I44" si="188">C31+C32</f>
        <v>0</v>
      </c>
      <c r="D44" s="389">
        <f t="shared" si="188"/>
        <v>0</v>
      </c>
      <c r="E44" s="389">
        <f t="shared" si="188"/>
        <v>0</v>
      </c>
      <c r="F44" s="389">
        <f t="shared" si="188"/>
        <v>0</v>
      </c>
      <c r="G44" s="389">
        <f t="shared" si="188"/>
        <v>0</v>
      </c>
      <c r="H44" s="389">
        <f t="shared" si="188"/>
        <v>0</v>
      </c>
      <c r="I44" s="389">
        <f t="shared" si="188"/>
        <v>0</v>
      </c>
      <c r="J44" s="389"/>
      <c r="K44" s="389"/>
      <c r="L44" s="389"/>
      <c r="M44" s="389"/>
      <c r="N44" s="389"/>
      <c r="O44" s="389"/>
      <c r="P44" s="389"/>
      <c r="Q44" s="389"/>
      <c r="R44" s="389"/>
      <c r="S44" s="389"/>
      <c r="T44" s="389"/>
      <c r="U44" s="389"/>
      <c r="V44" s="389"/>
      <c r="W44" s="389"/>
      <c r="X44" s="389"/>
      <c r="Y44" s="389"/>
      <c r="Z44" s="389"/>
      <c r="AA44" s="389"/>
      <c r="AB44" s="389"/>
      <c r="AC44" s="389"/>
      <c r="AD44" s="389"/>
      <c r="AE44" s="389"/>
      <c r="AF44" s="389"/>
      <c r="AG44" s="389"/>
      <c r="AH44" s="389"/>
      <c r="AI44" s="389"/>
      <c r="AJ44" s="389"/>
      <c r="AK44" s="389"/>
      <c r="AL44" s="389"/>
    </row>
    <row r="45">
      <c r="A45" s="355" t="s">
        <v>633</v>
      </c>
      <c r="B45" s="389">
        <f>SUM(B43:B44)</f>
        <v>0</v>
      </c>
      <c r="C45" s="389">
        <f t="shared" ref="C45:I45" si="189">SUM(C43:C44)</f>
        <v>0</v>
      </c>
      <c r="D45" s="389">
        <f t="shared" si="189"/>
        <v>0</v>
      </c>
      <c r="E45" s="389">
        <f t="shared" si="189"/>
        <v>0</v>
      </c>
      <c r="F45" s="389">
        <f t="shared" si="189"/>
        <v>0</v>
      </c>
      <c r="G45" s="389">
        <f t="shared" si="189"/>
        <v>0</v>
      </c>
      <c r="H45" s="389">
        <f t="shared" si="189"/>
        <v>0</v>
      </c>
      <c r="I45" s="389">
        <f t="shared" si="189"/>
        <v>0</v>
      </c>
      <c r="J45" s="389"/>
      <c r="K45" s="389"/>
      <c r="L45" s="389"/>
      <c r="M45" s="389"/>
      <c r="N45" s="389"/>
      <c r="O45" s="389"/>
      <c r="P45" s="389"/>
      <c r="Q45" s="389"/>
      <c r="R45" s="389"/>
      <c r="S45" s="389"/>
      <c r="T45" s="389"/>
      <c r="U45" s="389"/>
      <c r="V45" s="389"/>
      <c r="W45" s="389"/>
      <c r="X45" s="389"/>
      <c r="Y45" s="389"/>
      <c r="Z45" s="389"/>
      <c r="AA45" s="389"/>
      <c r="AB45" s="389"/>
      <c r="AC45" s="389"/>
      <c r="AD45" s="389"/>
      <c r="AE45" s="389"/>
      <c r="AF45" s="389"/>
      <c r="AG45" s="389"/>
      <c r="AH45" s="389"/>
      <c r="AI45" s="389"/>
      <c r="AJ45" s="389"/>
      <c r="AK45" s="389"/>
      <c r="AL45" s="389"/>
    </row>
    <row r="46">
      <c r="A46" s="416"/>
      <c r="B46" s="417"/>
      <c r="C46" s="417"/>
      <c r="D46" s="417"/>
      <c r="E46" s="417"/>
      <c r="F46" s="417"/>
      <c r="G46" s="417"/>
      <c r="H46" s="417"/>
      <c r="I46" s="417"/>
      <c r="J46" s="417"/>
      <c r="K46" s="417"/>
      <c r="L46" s="417"/>
      <c r="M46" s="417"/>
      <c r="N46" s="417"/>
      <c r="O46" s="417"/>
      <c r="P46" s="417"/>
      <c r="Q46" s="417"/>
      <c r="R46" s="417"/>
      <c r="S46" s="417"/>
      <c r="T46" s="417"/>
      <c r="U46" s="417"/>
      <c r="V46" s="417"/>
      <c r="W46" s="417"/>
      <c r="X46" s="417"/>
      <c r="Y46" s="417"/>
      <c r="Z46" s="417"/>
      <c r="AA46" s="417"/>
      <c r="AB46" s="417"/>
      <c r="AC46" s="417"/>
      <c r="AD46" s="417"/>
      <c r="AE46" s="417"/>
      <c r="AF46" s="417"/>
      <c r="AG46" s="417"/>
      <c r="AH46" s="417"/>
      <c r="AI46" s="417"/>
      <c r="AJ46" s="417"/>
      <c r="AK46" s="417"/>
      <c r="AL46" s="417"/>
    </row>
    <row r="47">
      <c r="A47" s="416"/>
      <c r="B47" s="418"/>
      <c r="C47" s="418"/>
      <c r="D47" s="418"/>
      <c r="E47" s="418"/>
      <c r="F47" s="418"/>
      <c r="G47" s="418"/>
      <c r="H47" s="418"/>
      <c r="I47" s="418"/>
      <c r="J47" s="418"/>
      <c r="K47" s="418"/>
      <c r="L47" s="418"/>
      <c r="M47" s="418"/>
      <c r="N47" s="418"/>
      <c r="O47" s="418"/>
      <c r="P47" s="418"/>
      <c r="Q47" s="418"/>
      <c r="R47" s="418"/>
      <c r="S47" s="417"/>
      <c r="T47" s="417"/>
      <c r="U47" s="417"/>
      <c r="V47" s="417"/>
      <c r="W47" s="417"/>
      <c r="X47" s="417"/>
      <c r="Y47" s="417"/>
      <c r="Z47" s="417"/>
      <c r="AA47" s="417"/>
      <c r="AB47" s="417"/>
      <c r="AC47" s="417"/>
      <c r="AD47" s="417"/>
      <c r="AE47" s="417"/>
      <c r="AF47" s="417"/>
      <c r="AG47" s="417"/>
      <c r="AH47" s="417"/>
      <c r="AI47" s="417"/>
      <c r="AJ47" s="417"/>
      <c r="AK47" s="417"/>
      <c r="AL47" s="417"/>
    </row>
    <row r="48">
      <c r="A48" s="416"/>
      <c r="B48" s="418"/>
      <c r="C48" s="418"/>
      <c r="D48" s="418"/>
      <c r="E48" s="418"/>
      <c r="F48" s="418"/>
      <c r="G48" s="418"/>
      <c r="H48" s="418"/>
      <c r="I48" s="418"/>
      <c r="J48" s="418"/>
      <c r="K48" s="418"/>
      <c r="L48" s="418"/>
      <c r="M48" s="418"/>
      <c r="N48" s="418"/>
      <c r="O48" s="418"/>
      <c r="P48" s="418"/>
      <c r="Q48" s="418"/>
      <c r="R48" s="418"/>
      <c r="S48" s="417"/>
      <c r="T48" s="417"/>
      <c r="U48" s="417"/>
      <c r="V48" s="417"/>
      <c r="W48" s="417"/>
      <c r="X48" s="417"/>
      <c r="Y48" s="417"/>
      <c r="Z48" s="417"/>
      <c r="AA48" s="417"/>
      <c r="AB48" s="417"/>
      <c r="AC48" s="417"/>
      <c r="AD48" s="417"/>
      <c r="AE48" s="417"/>
      <c r="AF48" s="417"/>
      <c r="AG48" s="417"/>
      <c r="AH48" s="417"/>
      <c r="AI48" s="417"/>
      <c r="AJ48" s="417"/>
      <c r="AK48" s="417"/>
      <c r="AL48" s="417"/>
    </row>
    <row r="50">
      <c r="A50" s="67" t="s">
        <v>634</v>
      </c>
      <c r="B50" s="303"/>
      <c r="D50" s="303"/>
    </row>
    <row r="51" s="419" customFormat="1" ht="15.75" customHeight="1">
      <c r="A51" s="368" t="s">
        <v>483</v>
      </c>
      <c r="B51" s="180" t="str">
        <f>офр!B4</f>
        <v xml:space="preserve">2019 год</v>
      </c>
      <c r="C51" s="180" t="str">
        <f>офр!C4</f>
        <v xml:space="preserve">2018 год</v>
      </c>
      <c r="D51" s="180" t="str">
        <f>офр!D4</f>
        <v xml:space="preserve">2017 год</v>
      </c>
      <c r="E51" s="180" t="str">
        <f>офр!E4</f>
        <v xml:space="preserve">2016 год</v>
      </c>
      <c r="F51" s="180" t="str">
        <f>офр!F4</f>
        <v xml:space="preserve">2015 год</v>
      </c>
      <c r="G51" s="180" t="str">
        <f>офр!G4</f>
        <v xml:space="preserve">2014 год</v>
      </c>
      <c r="H51" s="180" t="str">
        <f>офр!H4</f>
        <v xml:space="preserve">2013 год</v>
      </c>
      <c r="I51" s="420"/>
      <c r="J51" s="415"/>
      <c r="K51" s="415"/>
      <c r="L51" s="415"/>
      <c r="M51" s="415"/>
      <c r="N51" s="415"/>
      <c r="O51" s="415"/>
      <c r="P51" s="415"/>
      <c r="Q51" s="415"/>
    </row>
    <row r="52">
      <c r="A52" s="355" t="s">
        <v>635</v>
      </c>
      <c r="B52" s="421"/>
      <c r="C52" s="421"/>
      <c r="D52" s="421"/>
      <c r="E52" s="421"/>
      <c r="F52" s="421"/>
      <c r="G52" s="421"/>
      <c r="H52" s="421"/>
      <c r="I52" s="420"/>
      <c r="J52" s="415"/>
      <c r="K52" s="415"/>
      <c r="L52" s="415"/>
      <c r="M52" s="415"/>
      <c r="N52" s="415"/>
      <c r="O52" s="415"/>
      <c r="P52" s="415"/>
      <c r="Q52" s="415"/>
    </row>
    <row r="54" ht="16.199999999999999">
      <c r="A54" s="67" t="s">
        <v>636</v>
      </c>
      <c r="B54" s="413"/>
      <c r="C54" s="413"/>
      <c r="D54" s="413"/>
      <c r="E54" s="413"/>
      <c r="F54" s="413"/>
      <c r="G54" s="413"/>
      <c r="H54" s="422"/>
    </row>
    <row r="55" s="222" customFormat="1" ht="15.75" customHeight="1">
      <c r="A55" s="224" t="s">
        <v>177</v>
      </c>
      <c r="B55" s="226" t="s">
        <v>421</v>
      </c>
      <c r="C55" s="226"/>
      <c r="D55" s="226"/>
      <c r="E55" s="226"/>
      <c r="F55" s="226"/>
      <c r="G55" s="226"/>
      <c r="H55" s="226"/>
      <c r="I55" s="226"/>
      <c r="J55" s="227" t="s">
        <v>422</v>
      </c>
      <c r="K55" s="227"/>
      <c r="L55" s="227"/>
      <c r="M55" s="227"/>
      <c r="N55" s="227"/>
      <c r="O55" s="227"/>
      <c r="P55" s="227"/>
      <c r="Q55" s="227"/>
      <c r="R55" s="228" t="s">
        <v>423</v>
      </c>
      <c r="S55" s="228"/>
      <c r="T55" s="228"/>
      <c r="U55" s="228"/>
      <c r="V55" s="228"/>
      <c r="W55" s="228"/>
      <c r="X55" s="228"/>
      <c r="Y55" s="228"/>
      <c r="Z55" s="228"/>
      <c r="AA55" s="228"/>
      <c r="AB55" s="228"/>
      <c r="AC55" s="228"/>
      <c r="AD55" s="228"/>
      <c r="AE55" s="228"/>
      <c r="AF55" s="228"/>
      <c r="AG55" s="228"/>
      <c r="AH55" s="228"/>
      <c r="AI55" s="228"/>
      <c r="AJ55" s="228"/>
      <c r="AK55" s="228"/>
      <c r="AL55" s="228"/>
    </row>
    <row r="56" s="222" customFormat="1">
      <c r="A56" s="229"/>
      <c r="B56" s="226"/>
      <c r="C56" s="226"/>
      <c r="D56" s="226"/>
      <c r="E56" s="226"/>
      <c r="F56" s="226"/>
      <c r="G56" s="226"/>
      <c r="H56" s="226"/>
      <c r="I56" s="226"/>
      <c r="J56" s="227"/>
      <c r="K56" s="227"/>
      <c r="L56" s="227"/>
      <c r="M56" s="227"/>
      <c r="N56" s="227"/>
      <c r="O56" s="227"/>
      <c r="P56" s="227"/>
      <c r="Q56" s="227"/>
      <c r="R56" s="231" t="s">
        <v>320</v>
      </c>
      <c r="S56" s="231"/>
      <c r="T56" s="231"/>
      <c r="U56" s="232" t="s">
        <v>321</v>
      </c>
      <c r="V56" s="232"/>
      <c r="W56" s="232"/>
      <c r="X56" s="232" t="s">
        <v>322</v>
      </c>
      <c r="Y56" s="232"/>
      <c r="Z56" s="232"/>
      <c r="AA56" s="232" t="s">
        <v>323</v>
      </c>
      <c r="AB56" s="232"/>
      <c r="AC56" s="232"/>
      <c r="AD56" s="232" t="s">
        <v>324</v>
      </c>
      <c r="AE56" s="232"/>
      <c r="AF56" s="232"/>
      <c r="AG56" s="233" t="s">
        <v>325</v>
      </c>
      <c r="AH56" s="234"/>
      <c r="AI56" s="235"/>
      <c r="AJ56" s="236" t="s">
        <v>326</v>
      </c>
      <c r="AK56" s="236"/>
      <c r="AL56" s="236"/>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237"/>
      <c r="BM56" s="237"/>
      <c r="BN56" s="237"/>
      <c r="BO56" s="237"/>
      <c r="BP56" s="237"/>
      <c r="BQ56" s="237"/>
      <c r="BR56" s="237"/>
      <c r="BS56" s="237"/>
      <c r="BT56" s="237"/>
      <c r="BU56" s="237"/>
      <c r="BV56" s="237"/>
      <c r="BW56" s="237"/>
      <c r="BX56" s="237"/>
      <c r="BY56" s="237"/>
      <c r="BZ56" s="237"/>
      <c r="CA56" s="237"/>
      <c r="CB56" s="237"/>
      <c r="CC56" s="237"/>
      <c r="CD56" s="237"/>
      <c r="CE56" s="237"/>
      <c r="CF56" s="237"/>
      <c r="CG56" s="237"/>
      <c r="CH56" s="237"/>
      <c r="CI56" s="237"/>
      <c r="CJ56" s="237"/>
      <c r="CK56" s="237"/>
      <c r="CL56" s="237"/>
      <c r="CM56" s="237"/>
      <c r="CN56" s="237"/>
      <c r="CO56" s="237"/>
      <c r="CP56" s="237"/>
      <c r="CQ56" s="237"/>
      <c r="CR56" s="237"/>
      <c r="CS56" s="237"/>
      <c r="CT56" s="237"/>
      <c r="CU56" s="237"/>
      <c r="CV56" s="237"/>
      <c r="CW56" s="237"/>
      <c r="CX56" s="237"/>
      <c r="CY56" s="237"/>
      <c r="CZ56" s="237"/>
      <c r="DA56" s="237"/>
      <c r="DB56" s="237"/>
      <c r="DC56" s="237"/>
      <c r="DD56" s="237"/>
      <c r="DE56" s="237"/>
      <c r="DF56" s="237"/>
      <c r="DG56" s="237"/>
      <c r="DH56" s="237"/>
      <c r="DI56" s="237"/>
      <c r="DJ56" s="237"/>
      <c r="DK56" s="237"/>
      <c r="DL56" s="237"/>
      <c r="DM56" s="237"/>
      <c r="DN56" s="237"/>
      <c r="DO56" s="237"/>
      <c r="DP56" s="237"/>
      <c r="DQ56" s="237"/>
      <c r="DR56" s="237"/>
      <c r="DS56" s="237"/>
      <c r="DT56" s="237"/>
      <c r="DU56" s="237"/>
      <c r="DV56" s="237"/>
      <c r="DW56" s="237"/>
      <c r="DX56" s="237"/>
      <c r="DY56" s="237"/>
      <c r="DZ56" s="237"/>
      <c r="EA56" s="237"/>
      <c r="EB56" s="237"/>
      <c r="EC56" s="237"/>
      <c r="ED56" s="237"/>
      <c r="EE56" s="237"/>
      <c r="EF56" s="237"/>
      <c r="EG56" s="237"/>
      <c r="EH56" s="237"/>
      <c r="EI56" s="237"/>
      <c r="EJ56" s="237"/>
      <c r="EK56" s="237"/>
      <c r="EL56" s="237"/>
      <c r="EM56" s="237"/>
      <c r="EN56" s="237"/>
      <c r="EO56" s="237"/>
      <c r="EP56" s="237"/>
      <c r="EQ56" s="237"/>
      <c r="ER56" s="237"/>
      <c r="ES56" s="237"/>
      <c r="ET56" s="237"/>
      <c r="EU56" s="237"/>
      <c r="EV56" s="237"/>
      <c r="EW56" s="237"/>
      <c r="EX56" s="237"/>
      <c r="EY56" s="237"/>
      <c r="EZ56" s="237"/>
      <c r="FA56" s="237"/>
      <c r="FB56" s="237"/>
      <c r="FC56" s="237"/>
      <c r="FD56" s="237"/>
      <c r="FE56" s="237"/>
      <c r="FF56" s="237"/>
      <c r="FG56" s="237"/>
      <c r="FH56" s="237"/>
      <c r="FI56" s="237"/>
      <c r="FJ56" s="237"/>
      <c r="FK56" s="237"/>
      <c r="FL56" s="237"/>
      <c r="FM56" s="237"/>
      <c r="FN56" s="237"/>
      <c r="FO56" s="237"/>
      <c r="FP56" s="237"/>
      <c r="FQ56" s="237"/>
      <c r="FR56" s="237"/>
      <c r="FS56" s="237"/>
      <c r="FT56" s="237"/>
      <c r="FU56" s="237"/>
      <c r="FV56" s="237"/>
      <c r="FW56" s="237"/>
      <c r="FX56" s="237"/>
      <c r="FY56" s="237"/>
      <c r="FZ56" s="237"/>
      <c r="GA56" s="237"/>
      <c r="GB56" s="237"/>
      <c r="GC56" s="237"/>
      <c r="GD56" s="237"/>
      <c r="GE56" s="237"/>
      <c r="GF56" s="237"/>
      <c r="GG56" s="237"/>
      <c r="GH56" s="237"/>
      <c r="GI56" s="237"/>
      <c r="GJ56" s="237"/>
      <c r="GK56" s="237"/>
      <c r="GL56" s="237"/>
      <c r="GM56" s="237"/>
      <c r="GN56" s="237"/>
      <c r="GO56" s="237"/>
      <c r="GP56" s="237"/>
      <c r="GQ56" s="237"/>
      <c r="GR56" s="237"/>
      <c r="GS56" s="237"/>
      <c r="GT56" s="237"/>
      <c r="GU56" s="237"/>
      <c r="GV56" s="237"/>
      <c r="GW56" s="237"/>
      <c r="GX56" s="237"/>
      <c r="GY56" s="237"/>
      <c r="GZ56" s="237"/>
      <c r="HA56" s="237"/>
      <c r="HB56" s="237"/>
      <c r="HC56" s="237"/>
      <c r="HD56" s="237"/>
      <c r="HE56" s="237"/>
      <c r="HF56" s="237"/>
      <c r="HG56" s="237"/>
      <c r="HH56" s="237"/>
      <c r="HI56" s="237"/>
      <c r="HJ56" s="237"/>
      <c r="HK56" s="237"/>
      <c r="HL56" s="237"/>
      <c r="HM56" s="237"/>
      <c r="HN56" s="237"/>
      <c r="HO56" s="237"/>
      <c r="HP56" s="237"/>
      <c r="HQ56" s="237"/>
      <c r="HR56" s="237"/>
      <c r="HS56" s="237"/>
      <c r="HT56" s="237"/>
      <c r="HU56" s="237"/>
      <c r="HV56" s="237"/>
      <c r="HW56" s="237"/>
      <c r="HX56" s="237"/>
      <c r="HY56" s="237"/>
      <c r="HZ56" s="237"/>
      <c r="IA56" s="237"/>
      <c r="IB56" s="237"/>
      <c r="IC56" s="237"/>
      <c r="ID56" s="237"/>
      <c r="IE56" s="237"/>
      <c r="IF56" s="237"/>
      <c r="IG56" s="237"/>
      <c r="IH56" s="237"/>
      <c r="II56" s="237"/>
      <c r="IJ56" s="237"/>
      <c r="IK56" s="237"/>
      <c r="IL56" s="237"/>
      <c r="IM56" s="237"/>
      <c r="IN56" s="237"/>
      <c r="IO56" s="237"/>
      <c r="IP56" s="237"/>
      <c r="IQ56" s="237"/>
      <c r="IR56" s="237"/>
      <c r="IS56" s="237"/>
      <c r="IT56" s="237"/>
      <c r="IU56" s="237"/>
    </row>
    <row r="57" s="222" customFormat="1" ht="31.199999999999999">
      <c r="A57" s="231"/>
      <c r="B57" s="410">
        <v>43830</v>
      </c>
      <c r="C57" s="410" t="s">
        <v>425</v>
      </c>
      <c r="D57" s="410" t="s">
        <v>426</v>
      </c>
      <c r="E57" s="410" t="s">
        <v>427</v>
      </c>
      <c r="F57" s="410" t="s">
        <v>428</v>
      </c>
      <c r="G57" s="410" t="s">
        <v>429</v>
      </c>
      <c r="H57" s="410" t="s">
        <v>430</v>
      </c>
      <c r="I57" s="410" t="s">
        <v>431</v>
      </c>
      <c r="J57" s="410">
        <v>43830</v>
      </c>
      <c r="K57" s="410" t="s">
        <v>425</v>
      </c>
      <c r="L57" s="410" t="s">
        <v>426</v>
      </c>
      <c r="M57" s="410" t="s">
        <v>427</v>
      </c>
      <c r="N57" s="410" t="s">
        <v>428</v>
      </c>
      <c r="O57" s="410" t="s">
        <v>429</v>
      </c>
      <c r="P57" s="410" t="s">
        <v>430</v>
      </c>
      <c r="Q57" s="410" t="s">
        <v>431</v>
      </c>
      <c r="R57" s="240" t="s">
        <v>432</v>
      </c>
      <c r="S57" s="240" t="s">
        <v>433</v>
      </c>
      <c r="T57" s="240" t="s">
        <v>434</v>
      </c>
      <c r="U57" s="240" t="s">
        <v>432</v>
      </c>
      <c r="V57" s="240" t="s">
        <v>433</v>
      </c>
      <c r="W57" s="240" t="s">
        <v>434</v>
      </c>
      <c r="X57" s="240" t="str">
        <f t="shared" si="186"/>
        <v xml:space="preserve">в тыс. руб.</v>
      </c>
      <c r="Y57" s="240" t="str">
        <f t="shared" si="186"/>
        <v xml:space="preserve">темп прироста, %</v>
      </c>
      <c r="Z57" s="240" t="str">
        <f t="shared" si="186"/>
        <v xml:space="preserve">в структуре, %</v>
      </c>
      <c r="AA57" s="240" t="str">
        <f t="shared" si="186"/>
        <v xml:space="preserve">в тыс. руб.</v>
      </c>
      <c r="AB57" s="240" t="str">
        <f t="shared" si="186"/>
        <v xml:space="preserve">темп прироста, %</v>
      </c>
      <c r="AC57" s="240" t="str">
        <f t="shared" si="186"/>
        <v xml:space="preserve">в структуре, %</v>
      </c>
      <c r="AD57" s="240" t="str">
        <f t="shared" si="186"/>
        <v xml:space="preserve">в тыс. руб.</v>
      </c>
      <c r="AE57" s="240" t="str">
        <f t="shared" si="186"/>
        <v xml:space="preserve">темп прироста, %</v>
      </c>
      <c r="AF57" s="240" t="str">
        <f t="shared" si="186"/>
        <v xml:space="preserve">в структуре, %</v>
      </c>
      <c r="AG57" s="240" t="str">
        <f t="shared" si="186"/>
        <v xml:space="preserve">в тыс. руб.</v>
      </c>
      <c r="AH57" s="240" t="str">
        <f t="shared" si="186"/>
        <v xml:space="preserve">темп прироста, %</v>
      </c>
      <c r="AI57" s="240" t="str">
        <f t="shared" si="186"/>
        <v xml:space="preserve">в структуре, %</v>
      </c>
      <c r="AJ57" s="240" t="str">
        <f t="shared" si="186"/>
        <v xml:space="preserve">в тыс. руб.</v>
      </c>
      <c r="AK57" s="240" t="str">
        <f t="shared" si="186"/>
        <v xml:space="preserve">темп прироста, %</v>
      </c>
      <c r="AL57" s="240" t="str">
        <f t="shared" si="186"/>
        <v xml:space="preserve">в структуре, %</v>
      </c>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237"/>
      <c r="BI57" s="237"/>
      <c r="BJ57" s="237"/>
      <c r="BK57" s="237"/>
      <c r="BL57" s="237"/>
      <c r="BM57" s="237"/>
      <c r="BN57" s="237"/>
      <c r="BO57" s="237"/>
      <c r="BP57" s="237"/>
      <c r="BQ57" s="237"/>
      <c r="BR57" s="237"/>
      <c r="BS57" s="237"/>
      <c r="BT57" s="237"/>
      <c r="BU57" s="237"/>
      <c r="BV57" s="237"/>
      <c r="BW57" s="237"/>
      <c r="BX57" s="237"/>
      <c r="BY57" s="237"/>
      <c r="BZ57" s="237"/>
      <c r="CA57" s="237"/>
      <c r="CB57" s="237"/>
      <c r="CC57" s="237"/>
      <c r="CD57" s="237"/>
      <c r="CE57" s="237"/>
      <c r="CF57" s="237"/>
      <c r="CG57" s="237"/>
      <c r="CH57" s="237"/>
      <c r="CI57" s="237"/>
      <c r="CJ57" s="237"/>
      <c r="CK57" s="237"/>
      <c r="CL57" s="237"/>
      <c r="CM57" s="237"/>
      <c r="CN57" s="237"/>
      <c r="CO57" s="237"/>
      <c r="CP57" s="237"/>
      <c r="CQ57" s="237"/>
      <c r="CR57" s="237"/>
      <c r="CS57" s="237"/>
      <c r="CT57" s="237"/>
      <c r="CU57" s="237"/>
      <c r="CV57" s="237"/>
      <c r="CW57" s="237"/>
      <c r="CX57" s="237"/>
      <c r="CY57" s="237"/>
      <c r="CZ57" s="237"/>
      <c r="DA57" s="237"/>
      <c r="DB57" s="237"/>
      <c r="DC57" s="237"/>
      <c r="DD57" s="237"/>
      <c r="DE57" s="237"/>
      <c r="DF57" s="237"/>
      <c r="DG57" s="237"/>
      <c r="DH57" s="237"/>
      <c r="DI57" s="237"/>
      <c r="DJ57" s="237"/>
      <c r="DK57" s="237"/>
      <c r="DL57" s="237"/>
      <c r="DM57" s="237"/>
      <c r="DN57" s="237"/>
      <c r="DO57" s="237"/>
      <c r="DP57" s="237"/>
      <c r="DQ57" s="237"/>
      <c r="DR57" s="237"/>
      <c r="DS57" s="237"/>
      <c r="DT57" s="237"/>
      <c r="DU57" s="237"/>
      <c r="DV57" s="237"/>
      <c r="DW57" s="237"/>
      <c r="DX57" s="237"/>
      <c r="DY57" s="237"/>
      <c r="DZ57" s="237"/>
      <c r="EA57" s="237"/>
      <c r="EB57" s="237"/>
      <c r="EC57" s="237"/>
      <c r="ED57" s="237"/>
      <c r="EE57" s="237"/>
      <c r="EF57" s="237"/>
      <c r="EG57" s="237"/>
      <c r="EH57" s="237"/>
      <c r="EI57" s="237"/>
      <c r="EJ57" s="237"/>
      <c r="EK57" s="237"/>
      <c r="EL57" s="237"/>
      <c r="EM57" s="237"/>
      <c r="EN57" s="237"/>
      <c r="EO57" s="237"/>
      <c r="EP57" s="237"/>
      <c r="EQ57" s="237"/>
      <c r="ER57" s="237"/>
      <c r="ES57" s="237"/>
      <c r="ET57" s="237"/>
      <c r="EU57" s="237"/>
      <c r="EV57" s="237"/>
      <c r="EW57" s="237"/>
      <c r="EX57" s="237"/>
      <c r="EY57" s="237"/>
      <c r="EZ57" s="237"/>
      <c r="FA57" s="237"/>
      <c r="FB57" s="237"/>
      <c r="FC57" s="237"/>
      <c r="FD57" s="237"/>
      <c r="FE57" s="237"/>
      <c r="FF57" s="237"/>
      <c r="FG57" s="237"/>
      <c r="FH57" s="237"/>
      <c r="FI57" s="237"/>
      <c r="FJ57" s="237"/>
      <c r="FK57" s="237"/>
      <c r="FL57" s="237"/>
      <c r="FM57" s="237"/>
      <c r="FN57" s="237"/>
      <c r="FO57" s="237"/>
      <c r="FP57" s="237"/>
      <c r="FQ57" s="237"/>
      <c r="FR57" s="237"/>
      <c r="FS57" s="237"/>
      <c r="FT57" s="237"/>
      <c r="FU57" s="237"/>
      <c r="FV57" s="237"/>
      <c r="FW57" s="237"/>
      <c r="FX57" s="237"/>
      <c r="FY57" s="237"/>
      <c r="FZ57" s="237"/>
      <c r="GA57" s="237"/>
      <c r="GB57" s="237"/>
      <c r="GC57" s="237"/>
      <c r="GD57" s="237"/>
      <c r="GE57" s="237"/>
      <c r="GF57" s="237"/>
      <c r="GG57" s="237"/>
      <c r="GH57" s="237"/>
      <c r="GI57" s="237"/>
      <c r="GJ57" s="237"/>
      <c r="GK57" s="237"/>
      <c r="GL57" s="237"/>
      <c r="GM57" s="237"/>
      <c r="GN57" s="237"/>
      <c r="GO57" s="237"/>
      <c r="GP57" s="237"/>
      <c r="GQ57" s="237"/>
      <c r="GR57" s="237"/>
      <c r="GS57" s="237"/>
      <c r="GT57" s="237"/>
      <c r="GU57" s="237"/>
      <c r="GV57" s="237"/>
      <c r="GW57" s="237"/>
      <c r="GX57" s="237"/>
      <c r="GY57" s="237"/>
      <c r="GZ57" s="237"/>
      <c r="HA57" s="237"/>
      <c r="HB57" s="237"/>
      <c r="HC57" s="237"/>
      <c r="HD57" s="237"/>
      <c r="HE57" s="237"/>
      <c r="HF57" s="237"/>
      <c r="HG57" s="237"/>
      <c r="HH57" s="237"/>
      <c r="HI57" s="237"/>
      <c r="HJ57" s="237"/>
      <c r="HK57" s="237"/>
      <c r="HL57" s="237"/>
      <c r="HM57" s="237"/>
      <c r="HN57" s="237"/>
      <c r="HO57" s="237"/>
      <c r="HP57" s="237"/>
      <c r="HQ57" s="237"/>
      <c r="HR57" s="237"/>
      <c r="HS57" s="237"/>
      <c r="HT57" s="237"/>
      <c r="HU57" s="237"/>
      <c r="HV57" s="237"/>
      <c r="HW57" s="237"/>
      <c r="HX57" s="237"/>
      <c r="HY57" s="237"/>
      <c r="HZ57" s="237"/>
      <c r="IA57" s="237"/>
      <c r="IB57" s="237"/>
      <c r="IC57" s="237"/>
      <c r="ID57" s="237"/>
      <c r="IE57" s="237"/>
      <c r="IF57" s="237"/>
      <c r="IG57" s="237"/>
      <c r="IH57" s="237"/>
      <c r="II57" s="237"/>
      <c r="IJ57" s="237"/>
      <c r="IK57" s="237"/>
      <c r="IL57" s="237"/>
      <c r="IM57" s="237"/>
      <c r="IN57" s="237"/>
      <c r="IO57" s="237"/>
      <c r="IP57" s="237"/>
      <c r="IQ57" s="237"/>
      <c r="IR57" s="237"/>
      <c r="IS57" s="237"/>
      <c r="IT57" s="237"/>
      <c r="IU57" s="237"/>
    </row>
    <row r="58">
      <c r="A58" s="423" t="s">
        <v>637</v>
      </c>
      <c r="B58" s="389"/>
      <c r="C58" s="356"/>
      <c r="D58" s="389"/>
      <c r="E58" s="356"/>
      <c r="F58" s="389"/>
      <c r="G58" s="385"/>
      <c r="H58" s="385"/>
      <c r="I58" s="385"/>
      <c r="J58" s="385"/>
      <c r="K58" s="385"/>
      <c r="L58" s="385"/>
      <c r="M58" s="385"/>
      <c r="N58" s="385"/>
      <c r="O58" s="385"/>
      <c r="P58" s="385"/>
      <c r="Q58" s="385"/>
      <c r="R58" s="385"/>
      <c r="S58" s="385"/>
      <c r="T58" s="385"/>
      <c r="U58" s="385"/>
      <c r="V58" s="385"/>
      <c r="W58" s="385"/>
      <c r="X58" s="385"/>
      <c r="Y58" s="385"/>
      <c r="Z58" s="385"/>
      <c r="AA58" s="385"/>
      <c r="AB58" s="385"/>
      <c r="AC58" s="385"/>
      <c r="AD58" s="385"/>
      <c r="AE58" s="385"/>
      <c r="AF58" s="385"/>
      <c r="AG58" s="385"/>
      <c r="AH58" s="385"/>
      <c r="AI58" s="385"/>
      <c r="AJ58" s="385"/>
      <c r="AK58" s="385"/>
      <c r="AL58" s="385"/>
    </row>
    <row r="59">
      <c r="A59" s="423" t="s">
        <v>47</v>
      </c>
      <c r="B59" s="389"/>
      <c r="C59" s="356"/>
      <c r="D59" s="389"/>
      <c r="E59" s="356"/>
      <c r="F59" s="389"/>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row>
    <row r="60">
      <c r="A60" s="423" t="s">
        <v>638</v>
      </c>
      <c r="B60" s="389"/>
      <c r="C60" s="356"/>
      <c r="D60" s="389"/>
      <c r="E60" s="356"/>
      <c r="F60" s="389"/>
      <c r="G60" s="385"/>
      <c r="H60" s="385"/>
      <c r="I60" s="385"/>
      <c r="J60" s="385"/>
      <c r="K60" s="385"/>
      <c r="L60" s="385"/>
      <c r="M60" s="385"/>
      <c r="N60" s="385"/>
      <c r="O60" s="385"/>
      <c r="P60" s="385"/>
      <c r="Q60" s="385"/>
      <c r="R60" s="385"/>
      <c r="S60" s="385"/>
      <c r="T60" s="385"/>
      <c r="U60" s="385"/>
      <c r="V60" s="385"/>
      <c r="W60" s="385"/>
      <c r="X60" s="385"/>
      <c r="Y60" s="385"/>
      <c r="Z60" s="385"/>
      <c r="AA60" s="385"/>
      <c r="AB60" s="385"/>
      <c r="AC60" s="385"/>
      <c r="AD60" s="385"/>
      <c r="AE60" s="385"/>
      <c r="AF60" s="385"/>
      <c r="AG60" s="385"/>
      <c r="AH60" s="385"/>
      <c r="AI60" s="385"/>
      <c r="AJ60" s="385"/>
      <c r="AK60" s="385"/>
      <c r="AL60" s="385"/>
    </row>
    <row r="61">
      <c r="A61" s="423" t="s">
        <v>639</v>
      </c>
      <c r="B61" s="389"/>
      <c r="C61" s="356"/>
      <c r="D61" s="389"/>
      <c r="E61" s="356"/>
      <c r="F61" s="389"/>
      <c r="G61" s="385"/>
      <c r="H61" s="385"/>
      <c r="I61" s="385"/>
      <c r="J61" s="385"/>
      <c r="K61" s="385"/>
      <c r="L61" s="385"/>
      <c r="M61" s="385"/>
      <c r="N61" s="385"/>
      <c r="O61" s="385"/>
      <c r="P61" s="385"/>
      <c r="Q61" s="385"/>
      <c r="R61" s="385"/>
      <c r="S61" s="385"/>
      <c r="T61" s="385"/>
      <c r="U61" s="385"/>
      <c r="V61" s="385"/>
      <c r="W61" s="385"/>
      <c r="X61" s="385"/>
      <c r="Y61" s="385"/>
      <c r="Z61" s="385"/>
      <c r="AA61" s="385"/>
      <c r="AB61" s="385"/>
      <c r="AC61" s="385"/>
      <c r="AD61" s="385"/>
      <c r="AE61" s="385"/>
      <c r="AF61" s="385"/>
      <c r="AG61" s="385"/>
      <c r="AH61" s="385"/>
      <c r="AI61" s="385"/>
      <c r="AJ61" s="385"/>
      <c r="AK61" s="385"/>
      <c r="AL61" s="385"/>
    </row>
    <row r="62">
      <c r="A62" s="423" t="s">
        <v>549</v>
      </c>
      <c r="B62" s="389"/>
      <c r="C62" s="185"/>
      <c r="D62" s="389"/>
      <c r="E62" s="185"/>
      <c r="F62" s="389"/>
      <c r="G62" s="385"/>
      <c r="H62" s="385"/>
      <c r="I62" s="385"/>
      <c r="J62" s="385"/>
      <c r="K62" s="385"/>
      <c r="L62" s="385"/>
      <c r="M62" s="385"/>
      <c r="N62" s="385"/>
      <c r="O62" s="385"/>
      <c r="P62" s="385"/>
      <c r="Q62" s="385"/>
      <c r="R62" s="385"/>
      <c r="S62" s="385"/>
      <c r="T62" s="385"/>
      <c r="U62" s="385"/>
      <c r="V62" s="385"/>
      <c r="W62" s="385"/>
      <c r="X62" s="385"/>
      <c r="Y62" s="385"/>
      <c r="Z62" s="385"/>
      <c r="AA62" s="385"/>
      <c r="AB62" s="385"/>
      <c r="AC62" s="385"/>
      <c r="AD62" s="385"/>
      <c r="AE62" s="385"/>
      <c r="AF62" s="385"/>
      <c r="AG62" s="385"/>
      <c r="AH62" s="385"/>
      <c r="AI62" s="385"/>
      <c r="AJ62" s="385"/>
      <c r="AK62" s="385"/>
      <c r="AL62" s="385"/>
    </row>
    <row r="63">
      <c r="A63" s="423" t="s">
        <v>52</v>
      </c>
      <c r="B63" s="389"/>
      <c r="C63" s="185"/>
      <c r="D63" s="389"/>
      <c r="E63" s="185"/>
      <c r="F63" s="389"/>
      <c r="G63" s="385"/>
      <c r="H63" s="385"/>
      <c r="I63" s="385"/>
      <c r="J63" s="385"/>
      <c r="K63" s="385"/>
      <c r="L63" s="385"/>
      <c r="M63" s="385"/>
      <c r="N63" s="385"/>
      <c r="O63" s="385"/>
      <c r="P63" s="385"/>
      <c r="Q63" s="385"/>
      <c r="R63" s="385"/>
      <c r="S63" s="385"/>
      <c r="T63" s="385"/>
      <c r="U63" s="385"/>
      <c r="V63" s="385"/>
      <c r="W63" s="385"/>
      <c r="X63" s="385"/>
      <c r="Y63" s="385"/>
      <c r="Z63" s="385"/>
      <c r="AA63" s="385"/>
      <c r="AB63" s="385"/>
      <c r="AC63" s="385"/>
      <c r="AD63" s="385"/>
      <c r="AE63" s="385"/>
      <c r="AF63" s="385"/>
      <c r="AG63" s="385"/>
      <c r="AH63" s="385"/>
      <c r="AI63" s="385"/>
      <c r="AJ63" s="385"/>
      <c r="AK63" s="385"/>
      <c r="AL63" s="385"/>
    </row>
    <row r="64">
      <c r="A64" s="423" t="s">
        <v>53</v>
      </c>
      <c r="B64" s="389"/>
      <c r="C64" s="185"/>
      <c r="D64" s="389"/>
      <c r="E64" s="185"/>
      <c r="F64" s="389"/>
      <c r="G64" s="385"/>
      <c r="H64" s="385"/>
      <c r="I64" s="385"/>
      <c r="J64" s="385"/>
      <c r="K64" s="385"/>
      <c r="L64" s="385"/>
      <c r="M64" s="385"/>
      <c r="N64" s="385"/>
      <c r="O64" s="385"/>
      <c r="P64" s="385"/>
      <c r="Q64" s="385"/>
      <c r="R64" s="385"/>
      <c r="S64" s="385"/>
      <c r="T64" s="385"/>
      <c r="U64" s="385"/>
      <c r="V64" s="385"/>
      <c r="W64" s="385"/>
      <c r="X64" s="385"/>
      <c r="Y64" s="385"/>
      <c r="Z64" s="385"/>
      <c r="AA64" s="385"/>
      <c r="AB64" s="385"/>
      <c r="AC64" s="385"/>
      <c r="AD64" s="385"/>
      <c r="AE64" s="385"/>
      <c r="AF64" s="385"/>
      <c r="AG64" s="385"/>
      <c r="AH64" s="385"/>
      <c r="AI64" s="385"/>
      <c r="AJ64" s="385"/>
      <c r="AK64" s="385"/>
      <c r="AL64" s="385"/>
    </row>
    <row r="65">
      <c r="A65" s="423" t="s">
        <v>640</v>
      </c>
      <c r="B65" s="389"/>
      <c r="C65" s="185"/>
      <c r="D65" s="389"/>
      <c r="E65" s="185"/>
      <c r="F65" s="389"/>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row>
    <row r="66">
      <c r="A66" s="423" t="s">
        <v>641</v>
      </c>
      <c r="B66" s="389"/>
      <c r="C66" s="185"/>
      <c r="D66" s="389"/>
      <c r="E66" s="185"/>
      <c r="F66" s="389"/>
      <c r="G66" s="385"/>
      <c r="H66" s="385"/>
      <c r="I66" s="385"/>
      <c r="J66" s="385"/>
      <c r="K66" s="385"/>
      <c r="L66" s="385"/>
      <c r="M66" s="385"/>
      <c r="N66" s="385"/>
      <c r="O66" s="385"/>
      <c r="P66" s="385"/>
      <c r="Q66" s="385"/>
      <c r="R66" s="385"/>
      <c r="S66" s="385"/>
      <c r="T66" s="385"/>
      <c r="U66" s="385"/>
      <c r="V66" s="385"/>
      <c r="W66" s="385"/>
      <c r="X66" s="385"/>
      <c r="Y66" s="385"/>
      <c r="Z66" s="385"/>
      <c r="AA66" s="385"/>
      <c r="AB66" s="385"/>
      <c r="AC66" s="385"/>
      <c r="AD66" s="385"/>
      <c r="AE66" s="385"/>
      <c r="AF66" s="385"/>
      <c r="AG66" s="385"/>
      <c r="AH66" s="385"/>
      <c r="AI66" s="385"/>
      <c r="AJ66" s="385"/>
      <c r="AK66" s="385"/>
      <c r="AL66" s="385"/>
    </row>
    <row r="67" s="67" customFormat="1">
      <c r="A67" s="424" t="s">
        <v>642</v>
      </c>
      <c r="B67" s="425"/>
      <c r="C67" s="426"/>
      <c r="D67" s="425"/>
      <c r="E67" s="426"/>
      <c r="F67" s="425"/>
      <c r="G67" s="385"/>
      <c r="H67" s="385"/>
      <c r="I67" s="385"/>
      <c r="J67" s="385"/>
      <c r="K67" s="385"/>
      <c r="L67" s="385"/>
      <c r="M67" s="385"/>
      <c r="N67" s="385"/>
      <c r="O67" s="385"/>
      <c r="P67" s="385"/>
      <c r="Q67" s="385"/>
      <c r="R67" s="385"/>
      <c r="S67" s="385"/>
      <c r="T67" s="385"/>
      <c r="U67" s="385"/>
      <c r="V67" s="385"/>
      <c r="W67" s="385"/>
      <c r="X67" s="385"/>
      <c r="Y67" s="385"/>
      <c r="Z67" s="385"/>
      <c r="AA67" s="385"/>
      <c r="AB67" s="385"/>
      <c r="AC67" s="385"/>
      <c r="AD67" s="385"/>
      <c r="AE67" s="385"/>
      <c r="AF67" s="385"/>
      <c r="AG67" s="385"/>
      <c r="AH67" s="385"/>
      <c r="AI67" s="385"/>
      <c r="AJ67" s="385"/>
      <c r="AK67" s="385"/>
      <c r="AL67" s="385"/>
    </row>
    <row r="68" s="67" customFormat="1">
      <c r="A68" s="78" t="s">
        <v>452</v>
      </c>
      <c r="B68" s="427"/>
      <c r="C68" s="427"/>
      <c r="D68" s="428"/>
      <c r="E68" s="427"/>
      <c r="F68" s="429"/>
      <c r="G68" s="428"/>
      <c r="H68" s="428"/>
    </row>
    <row r="69">
      <c r="A69" s="79"/>
      <c r="B69" s="430"/>
      <c r="C69" s="431"/>
      <c r="D69" s="430"/>
    </row>
    <row r="70">
      <c r="A70" s="67" t="s">
        <v>606</v>
      </c>
    </row>
    <row r="71" s="222" customFormat="1" ht="15.75" customHeight="1">
      <c r="A71" s="224" t="s">
        <v>177</v>
      </c>
      <c r="B71" s="226" t="s">
        <v>421</v>
      </c>
      <c r="C71" s="226"/>
      <c r="D71" s="226"/>
      <c r="E71" s="226"/>
      <c r="F71" s="226"/>
      <c r="G71" s="226"/>
      <c r="H71" s="226"/>
      <c r="I71" s="226"/>
      <c r="J71" s="227" t="s">
        <v>422</v>
      </c>
      <c r="K71" s="227"/>
      <c r="L71" s="227"/>
      <c r="M71" s="227"/>
      <c r="N71" s="227"/>
      <c r="O71" s="227"/>
      <c r="P71" s="227"/>
      <c r="Q71" s="227"/>
      <c r="R71" s="228" t="s">
        <v>423</v>
      </c>
      <c r="S71" s="228"/>
      <c r="T71" s="228"/>
      <c r="U71" s="228"/>
      <c r="V71" s="228"/>
      <c r="W71" s="228"/>
      <c r="X71" s="228"/>
      <c r="Y71" s="228"/>
      <c r="Z71" s="228"/>
      <c r="AA71" s="228"/>
      <c r="AB71" s="228"/>
      <c r="AC71" s="228"/>
      <c r="AD71" s="228"/>
      <c r="AE71" s="228"/>
      <c r="AF71" s="228"/>
      <c r="AG71" s="228"/>
      <c r="AH71" s="228"/>
      <c r="AI71" s="228"/>
      <c r="AJ71" s="228"/>
      <c r="AK71" s="228"/>
      <c r="AL71" s="228"/>
    </row>
    <row r="72" s="222" customFormat="1">
      <c r="A72" s="229"/>
      <c r="B72" s="226"/>
      <c r="C72" s="226"/>
      <c r="D72" s="226"/>
      <c r="E72" s="226"/>
      <c r="F72" s="226"/>
      <c r="G72" s="226"/>
      <c r="H72" s="226"/>
      <c r="I72" s="226"/>
      <c r="J72" s="227"/>
      <c r="K72" s="227"/>
      <c r="L72" s="227"/>
      <c r="M72" s="227"/>
      <c r="N72" s="227"/>
      <c r="O72" s="227"/>
      <c r="P72" s="227"/>
      <c r="Q72" s="227"/>
      <c r="R72" s="231" t="s">
        <v>320</v>
      </c>
      <c r="S72" s="231"/>
      <c r="T72" s="231"/>
      <c r="U72" s="232" t="s">
        <v>321</v>
      </c>
      <c r="V72" s="232"/>
      <c r="W72" s="232"/>
      <c r="X72" s="232" t="s">
        <v>322</v>
      </c>
      <c r="Y72" s="232"/>
      <c r="Z72" s="232"/>
      <c r="AA72" s="232" t="s">
        <v>323</v>
      </c>
      <c r="AB72" s="232"/>
      <c r="AC72" s="232"/>
      <c r="AD72" s="232" t="s">
        <v>324</v>
      </c>
      <c r="AE72" s="232"/>
      <c r="AF72" s="232"/>
      <c r="AG72" s="233" t="s">
        <v>325</v>
      </c>
      <c r="AH72" s="234"/>
      <c r="AI72" s="235"/>
      <c r="AJ72" s="236" t="s">
        <v>326</v>
      </c>
      <c r="AK72" s="236"/>
      <c r="AL72" s="236"/>
      <c r="AM72" s="237"/>
      <c r="AN72" s="237"/>
      <c r="AO72" s="237"/>
      <c r="AP72" s="237"/>
      <c r="AQ72" s="237"/>
      <c r="AR72" s="237"/>
      <c r="AS72" s="237"/>
      <c r="AT72" s="237"/>
      <c r="AU72" s="237"/>
      <c r="AV72" s="237"/>
      <c r="AW72" s="237"/>
      <c r="AX72" s="237"/>
      <c r="AY72" s="237"/>
      <c r="AZ72" s="237"/>
      <c r="BA72" s="237"/>
      <c r="BB72" s="237"/>
      <c r="BC72" s="237"/>
      <c r="BD72" s="237"/>
      <c r="BE72" s="237"/>
      <c r="BF72" s="237"/>
      <c r="BG72" s="237"/>
      <c r="BH72" s="237"/>
      <c r="BI72" s="237"/>
      <c r="BJ72" s="237"/>
      <c r="BK72" s="237"/>
      <c r="BL72" s="237"/>
      <c r="BM72" s="237"/>
      <c r="BN72" s="237"/>
      <c r="BO72" s="237"/>
      <c r="BP72" s="237"/>
      <c r="BQ72" s="237"/>
      <c r="BR72" s="237"/>
      <c r="BS72" s="237"/>
      <c r="BT72" s="237"/>
      <c r="BU72" s="237"/>
      <c r="BV72" s="237"/>
      <c r="BW72" s="237"/>
      <c r="BX72" s="237"/>
      <c r="BY72" s="237"/>
      <c r="BZ72" s="237"/>
      <c r="CA72" s="237"/>
      <c r="CB72" s="237"/>
      <c r="CC72" s="237"/>
      <c r="CD72" s="237"/>
      <c r="CE72" s="237"/>
      <c r="CF72" s="237"/>
      <c r="CG72" s="237"/>
      <c r="CH72" s="237"/>
      <c r="CI72" s="237"/>
      <c r="CJ72" s="237"/>
      <c r="CK72" s="237"/>
      <c r="CL72" s="237"/>
      <c r="CM72" s="237"/>
      <c r="CN72" s="237"/>
      <c r="CO72" s="237"/>
      <c r="CP72" s="237"/>
      <c r="CQ72" s="237"/>
      <c r="CR72" s="237"/>
      <c r="CS72" s="237"/>
      <c r="CT72" s="237"/>
      <c r="CU72" s="237"/>
      <c r="CV72" s="237"/>
      <c r="CW72" s="237"/>
      <c r="CX72" s="237"/>
      <c r="CY72" s="237"/>
      <c r="CZ72" s="237"/>
      <c r="DA72" s="237"/>
      <c r="DB72" s="237"/>
      <c r="DC72" s="237"/>
      <c r="DD72" s="237"/>
      <c r="DE72" s="237"/>
      <c r="DF72" s="237"/>
      <c r="DG72" s="237"/>
      <c r="DH72" s="237"/>
      <c r="DI72" s="237"/>
      <c r="DJ72" s="237"/>
      <c r="DK72" s="237"/>
      <c r="DL72" s="237"/>
      <c r="DM72" s="237"/>
      <c r="DN72" s="237"/>
      <c r="DO72" s="237"/>
      <c r="DP72" s="237"/>
      <c r="DQ72" s="237"/>
      <c r="DR72" s="237"/>
      <c r="DS72" s="237"/>
      <c r="DT72" s="237"/>
      <c r="DU72" s="237"/>
      <c r="DV72" s="237"/>
      <c r="DW72" s="237"/>
      <c r="DX72" s="237"/>
      <c r="DY72" s="237"/>
      <c r="DZ72" s="237"/>
      <c r="EA72" s="237"/>
      <c r="EB72" s="237"/>
      <c r="EC72" s="237"/>
      <c r="ED72" s="237"/>
      <c r="EE72" s="237"/>
      <c r="EF72" s="237"/>
      <c r="EG72" s="237"/>
      <c r="EH72" s="237"/>
      <c r="EI72" s="237"/>
      <c r="EJ72" s="237"/>
      <c r="EK72" s="237"/>
      <c r="EL72" s="237"/>
      <c r="EM72" s="237"/>
      <c r="EN72" s="237"/>
      <c r="EO72" s="237"/>
      <c r="EP72" s="237"/>
      <c r="EQ72" s="237"/>
      <c r="ER72" s="237"/>
      <c r="ES72" s="237"/>
      <c r="ET72" s="237"/>
      <c r="EU72" s="237"/>
      <c r="EV72" s="237"/>
      <c r="EW72" s="237"/>
      <c r="EX72" s="237"/>
      <c r="EY72" s="237"/>
      <c r="EZ72" s="237"/>
      <c r="FA72" s="237"/>
      <c r="FB72" s="237"/>
      <c r="FC72" s="237"/>
      <c r="FD72" s="237"/>
      <c r="FE72" s="237"/>
      <c r="FF72" s="237"/>
      <c r="FG72" s="237"/>
      <c r="FH72" s="237"/>
      <c r="FI72" s="237"/>
      <c r="FJ72" s="237"/>
      <c r="FK72" s="237"/>
      <c r="FL72" s="237"/>
      <c r="FM72" s="237"/>
      <c r="FN72" s="237"/>
      <c r="FO72" s="237"/>
      <c r="FP72" s="237"/>
      <c r="FQ72" s="237"/>
      <c r="FR72" s="237"/>
      <c r="FS72" s="237"/>
      <c r="FT72" s="237"/>
      <c r="FU72" s="237"/>
      <c r="FV72" s="237"/>
      <c r="FW72" s="237"/>
      <c r="FX72" s="237"/>
      <c r="FY72" s="237"/>
      <c r="FZ72" s="237"/>
      <c r="GA72" s="237"/>
      <c r="GB72" s="237"/>
      <c r="GC72" s="237"/>
      <c r="GD72" s="237"/>
      <c r="GE72" s="237"/>
      <c r="GF72" s="237"/>
      <c r="GG72" s="237"/>
      <c r="GH72" s="237"/>
      <c r="GI72" s="237"/>
      <c r="GJ72" s="237"/>
      <c r="GK72" s="237"/>
      <c r="GL72" s="237"/>
      <c r="GM72" s="237"/>
      <c r="GN72" s="237"/>
      <c r="GO72" s="237"/>
      <c r="GP72" s="237"/>
      <c r="GQ72" s="237"/>
      <c r="GR72" s="237"/>
      <c r="GS72" s="237"/>
      <c r="GT72" s="237"/>
      <c r="GU72" s="237"/>
      <c r="GV72" s="237"/>
      <c r="GW72" s="237"/>
      <c r="GX72" s="237"/>
      <c r="GY72" s="237"/>
      <c r="GZ72" s="237"/>
      <c r="HA72" s="237"/>
      <c r="HB72" s="237"/>
      <c r="HC72" s="237"/>
      <c r="HD72" s="237"/>
      <c r="HE72" s="237"/>
      <c r="HF72" s="237"/>
      <c r="HG72" s="237"/>
      <c r="HH72" s="237"/>
      <c r="HI72" s="237"/>
      <c r="HJ72" s="237"/>
      <c r="HK72" s="237"/>
      <c r="HL72" s="237"/>
      <c r="HM72" s="237"/>
      <c r="HN72" s="237"/>
      <c r="HO72" s="237"/>
      <c r="HP72" s="237"/>
      <c r="HQ72" s="237"/>
      <c r="HR72" s="237"/>
      <c r="HS72" s="237"/>
      <c r="HT72" s="237"/>
      <c r="HU72" s="237"/>
      <c r="HV72" s="237"/>
      <c r="HW72" s="237"/>
      <c r="HX72" s="237"/>
      <c r="HY72" s="237"/>
      <c r="HZ72" s="237"/>
      <c r="IA72" s="237"/>
      <c r="IB72" s="237"/>
      <c r="IC72" s="237"/>
      <c r="ID72" s="237"/>
      <c r="IE72" s="237"/>
      <c r="IF72" s="237"/>
      <c r="IG72" s="237"/>
      <c r="IH72" s="237"/>
      <c r="II72" s="237"/>
      <c r="IJ72" s="237"/>
      <c r="IK72" s="237"/>
      <c r="IL72" s="237"/>
      <c r="IM72" s="237"/>
      <c r="IN72" s="237"/>
      <c r="IO72" s="237"/>
      <c r="IP72" s="237"/>
      <c r="IQ72" s="237"/>
      <c r="IR72" s="237"/>
      <c r="IS72" s="237"/>
      <c r="IT72" s="237"/>
      <c r="IU72" s="237"/>
    </row>
    <row r="73" s="222" customFormat="1" ht="31.199999999999999">
      <c r="A73" s="231"/>
      <c r="B73" s="410">
        <v>43830</v>
      </c>
      <c r="C73" s="410" t="s">
        <v>425</v>
      </c>
      <c r="D73" s="410" t="s">
        <v>426</v>
      </c>
      <c r="E73" s="410" t="s">
        <v>427</v>
      </c>
      <c r="F73" s="410" t="s">
        <v>428</v>
      </c>
      <c r="G73" s="410" t="s">
        <v>429</v>
      </c>
      <c r="H73" s="410" t="s">
        <v>430</v>
      </c>
      <c r="I73" s="410" t="s">
        <v>431</v>
      </c>
      <c r="J73" s="410">
        <v>43830</v>
      </c>
      <c r="K73" s="410" t="s">
        <v>425</v>
      </c>
      <c r="L73" s="410" t="s">
        <v>426</v>
      </c>
      <c r="M73" s="410" t="s">
        <v>427</v>
      </c>
      <c r="N73" s="410" t="s">
        <v>428</v>
      </c>
      <c r="O73" s="410" t="s">
        <v>429</v>
      </c>
      <c r="P73" s="410" t="s">
        <v>430</v>
      </c>
      <c r="Q73" s="410" t="s">
        <v>431</v>
      </c>
      <c r="R73" s="240" t="s">
        <v>432</v>
      </c>
      <c r="S73" s="240" t="s">
        <v>433</v>
      </c>
      <c r="T73" s="240" t="s">
        <v>434</v>
      </c>
      <c r="U73" s="240" t="s">
        <v>432</v>
      </c>
      <c r="V73" s="240" t="s">
        <v>433</v>
      </c>
      <c r="W73" s="240" t="s">
        <v>434</v>
      </c>
      <c r="X73" s="240" t="str">
        <f t="shared" si="186"/>
        <v xml:space="preserve">в тыс. руб.</v>
      </c>
      <c r="Y73" s="240" t="str">
        <f t="shared" si="186"/>
        <v xml:space="preserve">темп прироста, %</v>
      </c>
      <c r="Z73" s="240" t="str">
        <f t="shared" si="186"/>
        <v xml:space="preserve">в структуре, %</v>
      </c>
      <c r="AA73" s="240" t="str">
        <f t="shared" si="186"/>
        <v xml:space="preserve">в тыс. руб.</v>
      </c>
      <c r="AB73" s="240" t="str">
        <f t="shared" si="186"/>
        <v xml:space="preserve">темп прироста, %</v>
      </c>
      <c r="AC73" s="240" t="str">
        <f t="shared" si="186"/>
        <v xml:space="preserve">в структуре, %</v>
      </c>
      <c r="AD73" s="240" t="str">
        <f t="shared" si="186"/>
        <v xml:space="preserve">в тыс. руб.</v>
      </c>
      <c r="AE73" s="240" t="str">
        <f t="shared" si="186"/>
        <v xml:space="preserve">темп прироста, %</v>
      </c>
      <c r="AF73" s="240" t="str">
        <f t="shared" si="186"/>
        <v xml:space="preserve">в структуре, %</v>
      </c>
      <c r="AG73" s="240" t="str">
        <f t="shared" si="186"/>
        <v xml:space="preserve">в тыс. руб.</v>
      </c>
      <c r="AH73" s="240" t="str">
        <f t="shared" si="186"/>
        <v xml:space="preserve">темп прироста, %</v>
      </c>
      <c r="AI73" s="240" t="str">
        <f t="shared" si="186"/>
        <v xml:space="preserve">в структуре, %</v>
      </c>
      <c r="AJ73" s="240" t="str">
        <f t="shared" si="186"/>
        <v xml:space="preserve">в тыс. руб.</v>
      </c>
      <c r="AK73" s="240" t="str">
        <f t="shared" si="186"/>
        <v xml:space="preserve">темп прироста, %</v>
      </c>
      <c r="AL73" s="240" t="str">
        <f t="shared" si="186"/>
        <v xml:space="preserve">в структуре, %</v>
      </c>
      <c r="AM73" s="237"/>
      <c r="AN73" s="237"/>
      <c r="AO73" s="237"/>
      <c r="AP73" s="237"/>
      <c r="AQ73" s="237"/>
      <c r="AR73" s="237"/>
      <c r="AS73" s="237"/>
      <c r="AT73" s="237"/>
      <c r="AU73" s="237"/>
      <c r="AV73" s="237"/>
      <c r="AW73" s="237"/>
      <c r="AX73" s="237"/>
      <c r="AY73" s="237"/>
      <c r="AZ73" s="237"/>
      <c r="BA73" s="237"/>
      <c r="BB73" s="237"/>
      <c r="BC73" s="237"/>
      <c r="BD73" s="237"/>
      <c r="BE73" s="237"/>
      <c r="BF73" s="237"/>
      <c r="BG73" s="237"/>
      <c r="BH73" s="237"/>
      <c r="BI73" s="237"/>
      <c r="BJ73" s="237"/>
      <c r="BK73" s="237"/>
      <c r="BL73" s="237"/>
      <c r="BM73" s="237"/>
      <c r="BN73" s="237"/>
      <c r="BO73" s="237"/>
      <c r="BP73" s="237"/>
      <c r="BQ73" s="237"/>
      <c r="BR73" s="237"/>
      <c r="BS73" s="237"/>
      <c r="BT73" s="237"/>
      <c r="BU73" s="237"/>
      <c r="BV73" s="237"/>
      <c r="BW73" s="237"/>
      <c r="BX73" s="237"/>
      <c r="BY73" s="237"/>
      <c r="BZ73" s="237"/>
      <c r="CA73" s="237"/>
      <c r="CB73" s="237"/>
      <c r="CC73" s="237"/>
      <c r="CD73" s="237"/>
      <c r="CE73" s="237"/>
      <c r="CF73" s="237"/>
      <c r="CG73" s="237"/>
      <c r="CH73" s="237"/>
      <c r="CI73" s="237"/>
      <c r="CJ73" s="237"/>
      <c r="CK73" s="237"/>
      <c r="CL73" s="237"/>
      <c r="CM73" s="237"/>
      <c r="CN73" s="237"/>
      <c r="CO73" s="237"/>
      <c r="CP73" s="237"/>
      <c r="CQ73" s="237"/>
      <c r="CR73" s="237"/>
      <c r="CS73" s="237"/>
      <c r="CT73" s="237"/>
      <c r="CU73" s="237"/>
      <c r="CV73" s="237"/>
      <c r="CW73" s="237"/>
      <c r="CX73" s="237"/>
      <c r="CY73" s="237"/>
      <c r="CZ73" s="237"/>
      <c r="DA73" s="237"/>
      <c r="DB73" s="237"/>
      <c r="DC73" s="237"/>
      <c r="DD73" s="237"/>
      <c r="DE73" s="237"/>
      <c r="DF73" s="237"/>
      <c r="DG73" s="237"/>
      <c r="DH73" s="237"/>
      <c r="DI73" s="237"/>
      <c r="DJ73" s="237"/>
      <c r="DK73" s="237"/>
      <c r="DL73" s="237"/>
      <c r="DM73" s="237"/>
      <c r="DN73" s="237"/>
      <c r="DO73" s="237"/>
      <c r="DP73" s="237"/>
      <c r="DQ73" s="237"/>
      <c r="DR73" s="237"/>
      <c r="DS73" s="237"/>
      <c r="DT73" s="237"/>
      <c r="DU73" s="237"/>
      <c r="DV73" s="237"/>
      <c r="DW73" s="237"/>
      <c r="DX73" s="237"/>
      <c r="DY73" s="237"/>
      <c r="DZ73" s="237"/>
      <c r="EA73" s="237"/>
      <c r="EB73" s="237"/>
      <c r="EC73" s="237"/>
      <c r="ED73" s="237"/>
      <c r="EE73" s="237"/>
      <c r="EF73" s="237"/>
      <c r="EG73" s="237"/>
      <c r="EH73" s="237"/>
      <c r="EI73" s="237"/>
      <c r="EJ73" s="237"/>
      <c r="EK73" s="237"/>
      <c r="EL73" s="237"/>
      <c r="EM73" s="237"/>
      <c r="EN73" s="237"/>
      <c r="EO73" s="237"/>
      <c r="EP73" s="237"/>
      <c r="EQ73" s="237"/>
      <c r="ER73" s="237"/>
      <c r="ES73" s="237"/>
      <c r="ET73" s="237"/>
      <c r="EU73" s="237"/>
      <c r="EV73" s="237"/>
      <c r="EW73" s="237"/>
      <c r="EX73" s="237"/>
      <c r="EY73" s="237"/>
      <c r="EZ73" s="237"/>
      <c r="FA73" s="237"/>
      <c r="FB73" s="237"/>
      <c r="FC73" s="237"/>
      <c r="FD73" s="237"/>
      <c r="FE73" s="237"/>
      <c r="FF73" s="237"/>
      <c r="FG73" s="237"/>
      <c r="FH73" s="237"/>
      <c r="FI73" s="237"/>
      <c r="FJ73" s="237"/>
      <c r="FK73" s="237"/>
      <c r="FL73" s="237"/>
      <c r="FM73" s="237"/>
      <c r="FN73" s="237"/>
      <c r="FO73" s="237"/>
      <c r="FP73" s="237"/>
      <c r="FQ73" s="237"/>
      <c r="FR73" s="237"/>
      <c r="FS73" s="237"/>
      <c r="FT73" s="237"/>
      <c r="FU73" s="237"/>
      <c r="FV73" s="237"/>
      <c r="FW73" s="237"/>
      <c r="FX73" s="237"/>
      <c r="FY73" s="237"/>
      <c r="FZ73" s="237"/>
      <c r="GA73" s="237"/>
      <c r="GB73" s="237"/>
      <c r="GC73" s="237"/>
      <c r="GD73" s="237"/>
      <c r="GE73" s="237"/>
      <c r="GF73" s="237"/>
      <c r="GG73" s="237"/>
      <c r="GH73" s="237"/>
      <c r="GI73" s="237"/>
      <c r="GJ73" s="237"/>
      <c r="GK73" s="237"/>
      <c r="GL73" s="237"/>
      <c r="GM73" s="237"/>
      <c r="GN73" s="237"/>
      <c r="GO73" s="237"/>
      <c r="GP73" s="237"/>
      <c r="GQ73" s="237"/>
      <c r="GR73" s="237"/>
      <c r="GS73" s="237"/>
      <c r="GT73" s="237"/>
      <c r="GU73" s="237"/>
      <c r="GV73" s="237"/>
      <c r="GW73" s="237"/>
      <c r="GX73" s="237"/>
      <c r="GY73" s="237"/>
      <c r="GZ73" s="237"/>
      <c r="HA73" s="237"/>
      <c r="HB73" s="237"/>
      <c r="HC73" s="237"/>
      <c r="HD73" s="237"/>
      <c r="HE73" s="237"/>
      <c r="HF73" s="237"/>
      <c r="HG73" s="237"/>
      <c r="HH73" s="237"/>
      <c r="HI73" s="237"/>
      <c r="HJ73" s="237"/>
      <c r="HK73" s="237"/>
      <c r="HL73" s="237"/>
      <c r="HM73" s="237"/>
      <c r="HN73" s="237"/>
      <c r="HO73" s="237"/>
      <c r="HP73" s="237"/>
      <c r="HQ73" s="237"/>
      <c r="HR73" s="237"/>
      <c r="HS73" s="237"/>
      <c r="HT73" s="237"/>
      <c r="HU73" s="237"/>
      <c r="HV73" s="237"/>
      <c r="HW73" s="237"/>
      <c r="HX73" s="237"/>
      <c r="HY73" s="237"/>
      <c r="HZ73" s="237"/>
      <c r="IA73" s="237"/>
      <c r="IB73" s="237"/>
      <c r="IC73" s="237"/>
      <c r="ID73" s="237"/>
      <c r="IE73" s="237"/>
      <c r="IF73" s="237"/>
      <c r="IG73" s="237"/>
      <c r="IH73" s="237"/>
      <c r="II73" s="237"/>
      <c r="IJ73" s="237"/>
      <c r="IK73" s="237"/>
      <c r="IL73" s="237"/>
      <c r="IM73" s="237"/>
      <c r="IN73" s="237"/>
      <c r="IO73" s="237"/>
      <c r="IP73" s="237"/>
      <c r="IQ73" s="237"/>
      <c r="IR73" s="237"/>
      <c r="IS73" s="237"/>
      <c r="IT73" s="237"/>
      <c r="IU73" s="237"/>
    </row>
    <row r="74" s="432" customFormat="1">
      <c r="A74" s="384" t="s">
        <v>643</v>
      </c>
      <c r="B74" s="433"/>
      <c r="C74" s="366"/>
      <c r="D74" s="433"/>
      <c r="E74" s="366"/>
      <c r="F74" s="433"/>
      <c r="G74" s="385"/>
      <c r="H74" s="385"/>
      <c r="I74" s="385"/>
      <c r="J74" s="385"/>
      <c r="K74" s="385"/>
      <c r="L74" s="385"/>
      <c r="M74" s="385"/>
      <c r="N74" s="385"/>
      <c r="O74" s="385"/>
      <c r="P74" s="385"/>
      <c r="Q74" s="385"/>
      <c r="R74" s="385"/>
      <c r="S74" s="385"/>
      <c r="T74" s="385"/>
      <c r="U74" s="385"/>
      <c r="V74" s="385"/>
      <c r="W74" s="385"/>
      <c r="X74" s="385"/>
      <c r="Y74" s="385"/>
      <c r="Z74" s="385"/>
      <c r="AA74" s="385"/>
      <c r="AB74" s="385"/>
      <c r="AC74" s="385"/>
      <c r="AD74" s="385"/>
      <c r="AE74" s="385"/>
      <c r="AF74" s="385"/>
      <c r="AG74" s="385"/>
      <c r="AH74" s="385"/>
      <c r="AI74" s="385"/>
      <c r="AJ74" s="385"/>
      <c r="AK74" s="385"/>
      <c r="AL74" s="385"/>
    </row>
    <row r="75" s="432" customFormat="1">
      <c r="A75" s="384" t="s">
        <v>644</v>
      </c>
      <c r="B75" s="433"/>
      <c r="C75" s="366"/>
      <c r="D75" s="433"/>
      <c r="E75" s="366"/>
      <c r="F75" s="433"/>
      <c r="G75" s="385"/>
      <c r="H75" s="385"/>
      <c r="I75" s="385"/>
      <c r="J75" s="385"/>
      <c r="K75" s="385"/>
      <c r="L75" s="385"/>
      <c r="M75" s="385"/>
      <c r="N75" s="385"/>
      <c r="O75" s="385"/>
      <c r="P75" s="385"/>
      <c r="Q75" s="385"/>
      <c r="R75" s="385"/>
      <c r="S75" s="385"/>
      <c r="T75" s="385"/>
      <c r="U75" s="385"/>
      <c r="V75" s="385"/>
      <c r="W75" s="385"/>
      <c r="X75" s="385"/>
      <c r="Y75" s="385"/>
      <c r="Z75" s="385"/>
      <c r="AA75" s="385"/>
      <c r="AB75" s="385"/>
      <c r="AC75" s="385"/>
      <c r="AD75" s="385"/>
      <c r="AE75" s="385"/>
      <c r="AF75" s="385"/>
      <c r="AG75" s="385"/>
      <c r="AH75" s="385"/>
      <c r="AI75" s="385"/>
      <c r="AJ75" s="385"/>
      <c r="AK75" s="385"/>
      <c r="AL75" s="385"/>
    </row>
    <row r="76">
      <c r="A76" s="384" t="s">
        <v>645</v>
      </c>
      <c r="B76" s="433"/>
      <c r="C76" s="366"/>
      <c r="D76" s="433"/>
      <c r="E76" s="366"/>
      <c r="F76" s="433"/>
      <c r="G76" s="385"/>
      <c r="H76" s="385"/>
      <c r="I76" s="385"/>
      <c r="J76" s="385"/>
      <c r="K76" s="385"/>
      <c r="L76" s="385"/>
      <c r="M76" s="385"/>
      <c r="N76" s="385"/>
      <c r="O76" s="385"/>
      <c r="P76" s="385"/>
      <c r="Q76" s="385"/>
      <c r="R76" s="385"/>
      <c r="S76" s="385"/>
      <c r="T76" s="385"/>
      <c r="U76" s="385"/>
      <c r="V76" s="385"/>
      <c r="W76" s="385"/>
      <c r="X76" s="385"/>
      <c r="Y76" s="385"/>
      <c r="Z76" s="385"/>
      <c r="AA76" s="385"/>
      <c r="AB76" s="385"/>
      <c r="AC76" s="385"/>
      <c r="AD76" s="385"/>
      <c r="AE76" s="385"/>
      <c r="AF76" s="385"/>
      <c r="AG76" s="385"/>
      <c r="AH76" s="385"/>
      <c r="AI76" s="385"/>
      <c r="AJ76" s="385"/>
      <c r="AK76" s="385"/>
      <c r="AL76" s="385"/>
    </row>
    <row r="77" ht="31.199999999999999">
      <c r="A77" s="384" t="s">
        <v>646</v>
      </c>
      <c r="B77" s="433"/>
      <c r="C77" s="366"/>
      <c r="D77" s="433"/>
      <c r="E77" s="366"/>
      <c r="F77" s="433"/>
      <c r="G77" s="385"/>
      <c r="H77" s="385"/>
      <c r="I77" s="385"/>
      <c r="J77" s="385"/>
      <c r="K77" s="385"/>
      <c r="L77" s="385"/>
      <c r="M77" s="385"/>
      <c r="N77" s="385"/>
      <c r="O77" s="385"/>
      <c r="P77" s="385"/>
      <c r="Q77" s="385"/>
      <c r="R77" s="385"/>
      <c r="S77" s="385"/>
      <c r="T77" s="385"/>
      <c r="U77" s="385"/>
      <c r="V77" s="385"/>
      <c r="W77" s="385"/>
      <c r="X77" s="385"/>
      <c r="Y77" s="385"/>
      <c r="Z77" s="385"/>
      <c r="AA77" s="385"/>
      <c r="AB77" s="385"/>
      <c r="AC77" s="385"/>
      <c r="AD77" s="385"/>
      <c r="AE77" s="385"/>
      <c r="AF77" s="385"/>
      <c r="AG77" s="385"/>
      <c r="AH77" s="385"/>
      <c r="AI77" s="385"/>
      <c r="AJ77" s="385"/>
      <c r="AK77" s="385"/>
      <c r="AL77" s="385"/>
    </row>
    <row r="78">
      <c r="A78" s="384" t="s">
        <v>647</v>
      </c>
      <c r="B78" s="433"/>
      <c r="C78" s="366"/>
      <c r="D78" s="433"/>
      <c r="E78" s="366"/>
      <c r="F78" s="433"/>
      <c r="G78" s="385"/>
      <c r="H78" s="385"/>
      <c r="I78" s="385"/>
      <c r="J78" s="385"/>
      <c r="K78" s="385"/>
      <c r="L78" s="385"/>
      <c r="M78" s="385"/>
      <c r="N78" s="385"/>
      <c r="O78" s="385"/>
      <c r="P78" s="385"/>
      <c r="Q78" s="385"/>
      <c r="R78" s="385"/>
      <c r="S78" s="385"/>
      <c r="T78" s="385"/>
      <c r="U78" s="385"/>
      <c r="V78" s="385"/>
      <c r="W78" s="385"/>
      <c r="X78" s="385"/>
      <c r="Y78" s="385"/>
      <c r="Z78" s="385"/>
      <c r="AA78" s="385"/>
      <c r="AB78" s="385"/>
      <c r="AC78" s="385"/>
      <c r="AD78" s="385"/>
      <c r="AE78" s="385"/>
      <c r="AF78" s="385"/>
      <c r="AG78" s="385"/>
      <c r="AH78" s="385"/>
      <c r="AI78" s="385"/>
      <c r="AJ78" s="385"/>
      <c r="AK78" s="385"/>
      <c r="AL78" s="385"/>
    </row>
    <row r="79">
      <c r="A79" s="384" t="s">
        <v>648</v>
      </c>
      <c r="B79" s="433"/>
      <c r="C79" s="366"/>
      <c r="D79" s="433"/>
      <c r="E79" s="366"/>
      <c r="F79" s="433"/>
      <c r="G79" s="385"/>
      <c r="H79" s="385"/>
      <c r="I79" s="385"/>
      <c r="J79" s="385"/>
      <c r="K79" s="385"/>
      <c r="L79" s="385"/>
      <c r="M79" s="385"/>
      <c r="N79" s="385"/>
      <c r="O79" s="385"/>
      <c r="P79" s="385"/>
      <c r="Q79" s="385"/>
      <c r="R79" s="385"/>
      <c r="S79" s="385"/>
      <c r="T79" s="385"/>
      <c r="U79" s="385"/>
      <c r="V79" s="385"/>
      <c r="W79" s="385"/>
      <c r="X79" s="385"/>
      <c r="Y79" s="385"/>
      <c r="Z79" s="385"/>
      <c r="AA79" s="385"/>
      <c r="AB79" s="385"/>
      <c r="AC79" s="385"/>
      <c r="AD79" s="385"/>
      <c r="AE79" s="385"/>
      <c r="AF79" s="385"/>
      <c r="AG79" s="385"/>
      <c r="AH79" s="385"/>
      <c r="AI79" s="385"/>
      <c r="AJ79" s="385"/>
      <c r="AK79" s="385"/>
      <c r="AL79" s="385"/>
    </row>
    <row r="80">
      <c r="A80" s="364" t="s">
        <v>607</v>
      </c>
      <c r="B80" s="434"/>
      <c r="C80" s="435"/>
      <c r="D80" s="434"/>
      <c r="E80" s="435"/>
      <c r="F80" s="434"/>
      <c r="G80" s="385"/>
      <c r="H80" s="385"/>
      <c r="I80" s="385"/>
      <c r="J80" s="385"/>
      <c r="K80" s="385"/>
      <c r="L80" s="385"/>
      <c r="M80" s="385"/>
      <c r="N80" s="385"/>
      <c r="O80" s="385"/>
      <c r="P80" s="385"/>
      <c r="Q80" s="385"/>
      <c r="R80" s="385"/>
      <c r="S80" s="385"/>
      <c r="T80" s="385"/>
      <c r="U80" s="385"/>
      <c r="V80" s="385"/>
      <c r="W80" s="385"/>
      <c r="X80" s="385"/>
      <c r="Y80" s="385"/>
      <c r="Z80" s="385"/>
      <c r="AA80" s="385"/>
      <c r="AB80" s="385"/>
      <c r="AC80" s="385"/>
      <c r="AD80" s="385"/>
      <c r="AE80" s="385"/>
      <c r="AF80" s="385"/>
      <c r="AG80" s="385"/>
      <c r="AH80" s="385"/>
      <c r="AI80" s="385"/>
      <c r="AJ80" s="385"/>
      <c r="AK80" s="385"/>
      <c r="AL80" s="385"/>
    </row>
    <row r="81">
      <c r="A81" s="78" t="s">
        <v>452</v>
      </c>
      <c r="C81" s="191"/>
      <c r="D81" s="391"/>
      <c r="E81" s="191"/>
      <c r="F81" s="312"/>
    </row>
    <row r="83" s="436" customFormat="1" ht="13.199999999999999">
      <c r="A83" s="437" t="s">
        <v>649</v>
      </c>
    </row>
    <row r="84" s="222" customFormat="1" ht="15.75" customHeight="1">
      <c r="A84" s="224" t="s">
        <v>177</v>
      </c>
      <c r="B84" s="226" t="s">
        <v>421</v>
      </c>
      <c r="C84" s="226"/>
      <c r="D84" s="226"/>
      <c r="E84" s="226"/>
      <c r="F84" s="226"/>
      <c r="G84" s="226"/>
      <c r="H84" s="226"/>
      <c r="I84" s="226"/>
      <c r="J84" s="227" t="s">
        <v>422</v>
      </c>
      <c r="K84" s="227"/>
      <c r="L84" s="227"/>
      <c r="M84" s="227"/>
      <c r="N84" s="227"/>
      <c r="O84" s="227"/>
      <c r="P84" s="227"/>
      <c r="Q84" s="227"/>
      <c r="R84" s="228" t="s">
        <v>423</v>
      </c>
      <c r="S84" s="228"/>
      <c r="T84" s="228"/>
      <c r="U84" s="228"/>
      <c r="V84" s="228"/>
      <c r="W84" s="228"/>
      <c r="X84" s="228"/>
      <c r="Y84" s="228"/>
      <c r="Z84" s="228"/>
      <c r="AA84" s="228"/>
      <c r="AB84" s="228"/>
      <c r="AC84" s="228"/>
      <c r="AD84" s="228"/>
      <c r="AE84" s="228"/>
      <c r="AF84" s="228"/>
      <c r="AG84" s="228"/>
      <c r="AH84" s="228"/>
      <c r="AI84" s="228"/>
      <c r="AJ84" s="228"/>
      <c r="AK84" s="228"/>
      <c r="AL84" s="228"/>
    </row>
    <row r="85" s="222" customFormat="1">
      <c r="A85" s="229"/>
      <c r="B85" s="226"/>
      <c r="C85" s="226"/>
      <c r="D85" s="226"/>
      <c r="E85" s="226"/>
      <c r="F85" s="226"/>
      <c r="G85" s="226"/>
      <c r="H85" s="226"/>
      <c r="I85" s="226"/>
      <c r="J85" s="227"/>
      <c r="K85" s="227"/>
      <c r="L85" s="227"/>
      <c r="M85" s="227"/>
      <c r="N85" s="227"/>
      <c r="O85" s="227"/>
      <c r="P85" s="227"/>
      <c r="Q85" s="227"/>
      <c r="R85" s="231" t="s">
        <v>320</v>
      </c>
      <c r="S85" s="231"/>
      <c r="T85" s="231"/>
      <c r="U85" s="232" t="s">
        <v>321</v>
      </c>
      <c r="V85" s="232"/>
      <c r="W85" s="232"/>
      <c r="X85" s="232" t="s">
        <v>322</v>
      </c>
      <c r="Y85" s="232"/>
      <c r="Z85" s="232"/>
      <c r="AA85" s="232" t="s">
        <v>323</v>
      </c>
      <c r="AB85" s="232"/>
      <c r="AC85" s="232"/>
      <c r="AD85" s="232" t="s">
        <v>324</v>
      </c>
      <c r="AE85" s="232"/>
      <c r="AF85" s="232"/>
      <c r="AG85" s="233" t="s">
        <v>325</v>
      </c>
      <c r="AH85" s="234"/>
      <c r="AI85" s="235"/>
      <c r="AJ85" s="236" t="s">
        <v>326</v>
      </c>
      <c r="AK85" s="236"/>
      <c r="AL85" s="236"/>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7"/>
      <c r="DL85" s="237"/>
      <c r="DM85" s="237"/>
      <c r="DN85" s="237"/>
      <c r="DO85" s="237"/>
      <c r="DP85" s="237"/>
      <c r="DQ85" s="237"/>
      <c r="DR85" s="237"/>
      <c r="DS85" s="237"/>
      <c r="DT85" s="237"/>
      <c r="DU85" s="237"/>
      <c r="DV85" s="237"/>
      <c r="DW85" s="237"/>
      <c r="DX85" s="237"/>
      <c r="DY85" s="237"/>
      <c r="DZ85" s="237"/>
      <c r="EA85" s="237"/>
      <c r="EB85" s="237"/>
      <c r="EC85" s="237"/>
      <c r="ED85" s="237"/>
      <c r="EE85" s="237"/>
      <c r="EF85" s="237"/>
      <c r="EG85" s="237"/>
      <c r="EH85" s="237"/>
      <c r="EI85" s="237"/>
      <c r="EJ85" s="237"/>
      <c r="EK85" s="237"/>
      <c r="EL85" s="237"/>
      <c r="EM85" s="237"/>
      <c r="EN85" s="237"/>
      <c r="EO85" s="237"/>
      <c r="EP85" s="237"/>
      <c r="EQ85" s="237"/>
      <c r="ER85" s="237"/>
      <c r="ES85" s="237"/>
      <c r="ET85" s="237"/>
      <c r="EU85" s="237"/>
      <c r="EV85" s="237"/>
      <c r="EW85" s="237"/>
      <c r="EX85" s="237"/>
      <c r="EY85" s="237"/>
      <c r="EZ85" s="237"/>
      <c r="FA85" s="237"/>
      <c r="FB85" s="237"/>
      <c r="FC85" s="237"/>
      <c r="FD85" s="237"/>
      <c r="FE85" s="237"/>
      <c r="FF85" s="237"/>
      <c r="FG85" s="237"/>
      <c r="FH85" s="237"/>
      <c r="FI85" s="237"/>
      <c r="FJ85" s="237"/>
      <c r="FK85" s="237"/>
      <c r="FL85" s="237"/>
      <c r="FM85" s="237"/>
      <c r="FN85" s="237"/>
      <c r="FO85" s="237"/>
      <c r="FP85" s="237"/>
      <c r="FQ85" s="237"/>
      <c r="FR85" s="237"/>
      <c r="FS85" s="237"/>
      <c r="FT85" s="237"/>
      <c r="FU85" s="237"/>
      <c r="FV85" s="237"/>
      <c r="FW85" s="237"/>
      <c r="FX85" s="237"/>
      <c r="FY85" s="237"/>
      <c r="FZ85" s="237"/>
      <c r="GA85" s="237"/>
      <c r="GB85" s="237"/>
      <c r="GC85" s="237"/>
      <c r="GD85" s="237"/>
      <c r="GE85" s="237"/>
      <c r="GF85" s="237"/>
      <c r="GG85" s="237"/>
      <c r="GH85" s="237"/>
      <c r="GI85" s="237"/>
      <c r="GJ85" s="237"/>
      <c r="GK85" s="237"/>
      <c r="GL85" s="237"/>
      <c r="GM85" s="237"/>
      <c r="GN85" s="237"/>
      <c r="GO85" s="237"/>
      <c r="GP85" s="237"/>
      <c r="GQ85" s="237"/>
      <c r="GR85" s="237"/>
      <c r="GS85" s="237"/>
      <c r="GT85" s="237"/>
      <c r="GU85" s="237"/>
      <c r="GV85" s="237"/>
      <c r="GW85" s="237"/>
      <c r="GX85" s="237"/>
      <c r="GY85" s="237"/>
      <c r="GZ85" s="237"/>
      <c r="HA85" s="237"/>
      <c r="HB85" s="237"/>
      <c r="HC85" s="237"/>
      <c r="HD85" s="237"/>
      <c r="HE85" s="237"/>
      <c r="HF85" s="237"/>
      <c r="HG85" s="237"/>
      <c r="HH85" s="237"/>
      <c r="HI85" s="237"/>
      <c r="HJ85" s="237"/>
      <c r="HK85" s="237"/>
      <c r="HL85" s="237"/>
      <c r="HM85" s="237"/>
      <c r="HN85" s="237"/>
      <c r="HO85" s="237"/>
      <c r="HP85" s="237"/>
      <c r="HQ85" s="237"/>
      <c r="HR85" s="237"/>
      <c r="HS85" s="237"/>
      <c r="HT85" s="237"/>
      <c r="HU85" s="237"/>
      <c r="HV85" s="237"/>
      <c r="HW85" s="237"/>
      <c r="HX85" s="237"/>
      <c r="HY85" s="237"/>
      <c r="HZ85" s="237"/>
      <c r="IA85" s="237"/>
      <c r="IB85" s="237"/>
      <c r="IC85" s="237"/>
      <c r="ID85" s="237"/>
      <c r="IE85" s="237"/>
      <c r="IF85" s="237"/>
      <c r="IG85" s="237"/>
      <c r="IH85" s="237"/>
      <c r="II85" s="237"/>
      <c r="IJ85" s="237"/>
      <c r="IK85" s="237"/>
      <c r="IL85" s="237"/>
      <c r="IM85" s="237"/>
      <c r="IN85" s="237"/>
      <c r="IO85" s="237"/>
      <c r="IP85" s="237"/>
      <c r="IQ85" s="237"/>
      <c r="IR85" s="237"/>
      <c r="IS85" s="237"/>
      <c r="IT85" s="237"/>
      <c r="IU85" s="237"/>
    </row>
    <row r="86" s="222" customFormat="1" ht="31.199999999999999">
      <c r="A86" s="231"/>
      <c r="B86" s="410">
        <v>43830</v>
      </c>
      <c r="C86" s="410" t="s">
        <v>425</v>
      </c>
      <c r="D86" s="410" t="s">
        <v>426</v>
      </c>
      <c r="E86" s="410" t="s">
        <v>427</v>
      </c>
      <c r="F86" s="410" t="s">
        <v>428</v>
      </c>
      <c r="G86" s="410" t="s">
        <v>429</v>
      </c>
      <c r="H86" s="410" t="s">
        <v>430</v>
      </c>
      <c r="I86" s="410" t="s">
        <v>431</v>
      </c>
      <c r="J86" s="410">
        <v>43830</v>
      </c>
      <c r="K86" s="410" t="s">
        <v>425</v>
      </c>
      <c r="L86" s="410" t="s">
        <v>426</v>
      </c>
      <c r="M86" s="410" t="s">
        <v>427</v>
      </c>
      <c r="N86" s="410" t="s">
        <v>428</v>
      </c>
      <c r="O86" s="410" t="s">
        <v>429</v>
      </c>
      <c r="P86" s="410" t="s">
        <v>430</v>
      </c>
      <c r="Q86" s="410" t="s">
        <v>431</v>
      </c>
      <c r="R86" s="240" t="s">
        <v>432</v>
      </c>
      <c r="S86" s="240" t="s">
        <v>433</v>
      </c>
      <c r="T86" s="240" t="s">
        <v>434</v>
      </c>
      <c r="U86" s="240" t="s">
        <v>432</v>
      </c>
      <c r="V86" s="240" t="s">
        <v>433</v>
      </c>
      <c r="W86" s="240" t="s">
        <v>434</v>
      </c>
      <c r="X86" s="240" t="str">
        <f t="shared" ref="X81:AL95" si="190">U86</f>
        <v xml:space="preserve">в тыс. руб.</v>
      </c>
      <c r="Y86" s="240" t="str">
        <f t="shared" ref="Y86:Y95" si="191">V86</f>
        <v xml:space="preserve">темп прироста, %</v>
      </c>
      <c r="Z86" s="240" t="str">
        <f t="shared" ref="Z86:Z95" si="192">W86</f>
        <v xml:space="preserve">в структуре, %</v>
      </c>
      <c r="AA86" s="240" t="str">
        <f t="shared" ref="AA86:AA95" si="193">X86</f>
        <v xml:space="preserve">в тыс. руб.</v>
      </c>
      <c r="AB86" s="240" t="str">
        <f t="shared" ref="AB86:AB95" si="194">Y86</f>
        <v xml:space="preserve">темп прироста, %</v>
      </c>
      <c r="AC86" s="240" t="str">
        <f t="shared" ref="AC86:AC95" si="195">Z86</f>
        <v xml:space="preserve">в структуре, %</v>
      </c>
      <c r="AD86" s="240" t="str">
        <f t="shared" ref="AD86:AD95" si="196">AA86</f>
        <v xml:space="preserve">в тыс. руб.</v>
      </c>
      <c r="AE86" s="240" t="str">
        <f t="shared" ref="AE86:AE95" si="197">AB86</f>
        <v xml:space="preserve">темп прироста, %</v>
      </c>
      <c r="AF86" s="240" t="str">
        <f t="shared" ref="AF86:AF95" si="198">AC86</f>
        <v xml:space="preserve">в структуре, %</v>
      </c>
      <c r="AG86" s="240" t="str">
        <f t="shared" ref="AG86:AG95" si="199">AD86</f>
        <v xml:space="preserve">в тыс. руб.</v>
      </c>
      <c r="AH86" s="240" t="str">
        <f t="shared" ref="AH86:AH95" si="200">AE86</f>
        <v xml:space="preserve">темп прироста, %</v>
      </c>
      <c r="AI86" s="240" t="str">
        <f t="shared" ref="AI86:AI95" si="201">AF86</f>
        <v xml:space="preserve">в структуре, %</v>
      </c>
      <c r="AJ86" s="240" t="str">
        <f t="shared" ref="AJ86:AJ95" si="202">AG86</f>
        <v xml:space="preserve">в тыс. руб.</v>
      </c>
      <c r="AK86" s="240" t="str">
        <f t="shared" ref="AK86:AK95" si="203">AH86</f>
        <v xml:space="preserve">темп прироста, %</v>
      </c>
      <c r="AL86" s="240" t="str">
        <f t="shared" ref="AL86:AL95" si="204">AI86</f>
        <v xml:space="preserve">в структуре, %</v>
      </c>
      <c r="AM86" s="237"/>
      <c r="AN86" s="237"/>
      <c r="AO86" s="237"/>
      <c r="AP86" s="237"/>
      <c r="AQ86" s="237"/>
      <c r="AR86" s="237"/>
      <c r="AS86" s="237"/>
      <c r="AT86" s="237"/>
      <c r="AU86" s="237"/>
      <c r="AV86" s="237"/>
      <c r="AW86" s="237"/>
      <c r="AX86" s="237"/>
      <c r="AY86" s="237"/>
      <c r="AZ86" s="237"/>
      <c r="BA86" s="237"/>
      <c r="BB86" s="237"/>
      <c r="BC86" s="237"/>
      <c r="BD86" s="237"/>
      <c r="BE86" s="237"/>
      <c r="BF86" s="237"/>
      <c r="BG86" s="237"/>
      <c r="BH86" s="237"/>
      <c r="BI86" s="237"/>
      <c r="BJ86" s="237"/>
      <c r="BK86" s="237"/>
      <c r="BL86" s="237"/>
      <c r="BM86" s="237"/>
      <c r="BN86" s="237"/>
      <c r="BO86" s="237"/>
      <c r="BP86" s="237"/>
      <c r="BQ86" s="237"/>
      <c r="BR86" s="237"/>
      <c r="BS86" s="237"/>
      <c r="BT86" s="237"/>
      <c r="BU86" s="237"/>
      <c r="BV86" s="237"/>
      <c r="BW86" s="237"/>
      <c r="BX86" s="237"/>
      <c r="BY86" s="237"/>
      <c r="BZ86" s="237"/>
      <c r="CA86" s="237"/>
      <c r="CB86" s="237"/>
      <c r="CC86" s="237"/>
      <c r="CD86" s="237"/>
      <c r="CE86" s="237"/>
      <c r="CF86" s="237"/>
      <c r="CG86" s="237"/>
      <c r="CH86" s="237"/>
      <c r="CI86" s="237"/>
      <c r="CJ86" s="237"/>
      <c r="CK86" s="237"/>
      <c r="CL86" s="237"/>
      <c r="CM86" s="237"/>
      <c r="CN86" s="237"/>
      <c r="CO86" s="237"/>
      <c r="CP86" s="237"/>
      <c r="CQ86" s="237"/>
      <c r="CR86" s="237"/>
      <c r="CS86" s="237"/>
      <c r="CT86" s="237"/>
      <c r="CU86" s="237"/>
      <c r="CV86" s="237"/>
      <c r="CW86" s="237"/>
      <c r="CX86" s="237"/>
      <c r="CY86" s="237"/>
      <c r="CZ86" s="237"/>
      <c r="DA86" s="237"/>
      <c r="DB86" s="237"/>
      <c r="DC86" s="237"/>
      <c r="DD86" s="237"/>
      <c r="DE86" s="237"/>
      <c r="DF86" s="237"/>
      <c r="DG86" s="237"/>
      <c r="DH86" s="237"/>
      <c r="DI86" s="237"/>
      <c r="DJ86" s="237"/>
      <c r="DK86" s="237"/>
      <c r="DL86" s="237"/>
      <c r="DM86" s="237"/>
      <c r="DN86" s="237"/>
      <c r="DO86" s="237"/>
      <c r="DP86" s="237"/>
      <c r="DQ86" s="237"/>
      <c r="DR86" s="237"/>
      <c r="DS86" s="237"/>
      <c r="DT86" s="237"/>
      <c r="DU86" s="237"/>
      <c r="DV86" s="237"/>
      <c r="DW86" s="237"/>
      <c r="DX86" s="237"/>
      <c r="DY86" s="237"/>
      <c r="DZ86" s="237"/>
      <c r="EA86" s="237"/>
      <c r="EB86" s="237"/>
      <c r="EC86" s="237"/>
      <c r="ED86" s="237"/>
      <c r="EE86" s="237"/>
      <c r="EF86" s="237"/>
      <c r="EG86" s="237"/>
      <c r="EH86" s="237"/>
      <c r="EI86" s="237"/>
      <c r="EJ86" s="237"/>
      <c r="EK86" s="237"/>
      <c r="EL86" s="237"/>
      <c r="EM86" s="237"/>
      <c r="EN86" s="237"/>
      <c r="EO86" s="237"/>
      <c r="EP86" s="237"/>
      <c r="EQ86" s="237"/>
      <c r="ER86" s="237"/>
      <c r="ES86" s="237"/>
      <c r="ET86" s="237"/>
      <c r="EU86" s="237"/>
      <c r="EV86" s="237"/>
      <c r="EW86" s="237"/>
      <c r="EX86" s="237"/>
      <c r="EY86" s="237"/>
      <c r="EZ86" s="237"/>
      <c r="FA86" s="237"/>
      <c r="FB86" s="237"/>
      <c r="FC86" s="237"/>
      <c r="FD86" s="237"/>
      <c r="FE86" s="237"/>
      <c r="FF86" s="237"/>
      <c r="FG86" s="237"/>
      <c r="FH86" s="237"/>
      <c r="FI86" s="237"/>
      <c r="FJ86" s="237"/>
      <c r="FK86" s="237"/>
      <c r="FL86" s="237"/>
      <c r="FM86" s="237"/>
      <c r="FN86" s="237"/>
      <c r="FO86" s="237"/>
      <c r="FP86" s="237"/>
      <c r="FQ86" s="237"/>
      <c r="FR86" s="237"/>
      <c r="FS86" s="237"/>
      <c r="FT86" s="237"/>
      <c r="FU86" s="237"/>
      <c r="FV86" s="237"/>
      <c r="FW86" s="237"/>
      <c r="FX86" s="237"/>
      <c r="FY86" s="237"/>
      <c r="FZ86" s="237"/>
      <c r="GA86" s="237"/>
      <c r="GB86" s="237"/>
      <c r="GC86" s="237"/>
      <c r="GD86" s="237"/>
      <c r="GE86" s="237"/>
      <c r="GF86" s="237"/>
      <c r="GG86" s="237"/>
      <c r="GH86" s="237"/>
      <c r="GI86" s="237"/>
      <c r="GJ86" s="237"/>
      <c r="GK86" s="237"/>
      <c r="GL86" s="237"/>
      <c r="GM86" s="237"/>
      <c r="GN86" s="237"/>
      <c r="GO86" s="237"/>
      <c r="GP86" s="237"/>
      <c r="GQ86" s="237"/>
      <c r="GR86" s="237"/>
      <c r="GS86" s="237"/>
      <c r="GT86" s="237"/>
      <c r="GU86" s="237"/>
      <c r="GV86" s="237"/>
      <c r="GW86" s="237"/>
      <c r="GX86" s="237"/>
      <c r="GY86" s="237"/>
      <c r="GZ86" s="237"/>
      <c r="HA86" s="237"/>
      <c r="HB86" s="237"/>
      <c r="HC86" s="237"/>
      <c r="HD86" s="237"/>
      <c r="HE86" s="237"/>
      <c r="HF86" s="237"/>
      <c r="HG86" s="237"/>
      <c r="HH86" s="237"/>
      <c r="HI86" s="237"/>
      <c r="HJ86" s="237"/>
      <c r="HK86" s="237"/>
      <c r="HL86" s="237"/>
      <c r="HM86" s="237"/>
      <c r="HN86" s="237"/>
      <c r="HO86" s="237"/>
      <c r="HP86" s="237"/>
      <c r="HQ86" s="237"/>
      <c r="HR86" s="237"/>
      <c r="HS86" s="237"/>
      <c r="HT86" s="237"/>
      <c r="HU86" s="237"/>
      <c r="HV86" s="237"/>
      <c r="HW86" s="237"/>
      <c r="HX86" s="237"/>
      <c r="HY86" s="237"/>
      <c r="HZ86" s="237"/>
      <c r="IA86" s="237"/>
      <c r="IB86" s="237"/>
      <c r="IC86" s="237"/>
      <c r="ID86" s="237"/>
      <c r="IE86" s="237"/>
      <c r="IF86" s="237"/>
      <c r="IG86" s="237"/>
      <c r="IH86" s="237"/>
      <c r="II86" s="237"/>
      <c r="IJ86" s="237"/>
      <c r="IK86" s="237"/>
      <c r="IL86" s="237"/>
      <c r="IM86" s="237"/>
      <c r="IN86" s="237"/>
      <c r="IO86" s="237"/>
      <c r="IP86" s="237"/>
      <c r="IQ86" s="237"/>
      <c r="IR86" s="237"/>
      <c r="IS86" s="237"/>
      <c r="IT86" s="237"/>
      <c r="IU86" s="237"/>
    </row>
    <row r="87" s="436" customFormat="1" ht="13.800000000000001">
      <c r="A87" s="438" t="s">
        <v>650</v>
      </c>
      <c r="B87" s="439"/>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439"/>
      <c r="AF87" s="439"/>
      <c r="AG87" s="439"/>
      <c r="AH87" s="439"/>
      <c r="AI87" s="439"/>
      <c r="AJ87" s="439"/>
      <c r="AK87" s="439"/>
      <c r="AL87" s="439"/>
    </row>
    <row r="88" s="436" customFormat="1" ht="13.800000000000001">
      <c r="A88" s="438" t="s">
        <v>651</v>
      </c>
      <c r="B88" s="439"/>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39"/>
      <c r="AF88" s="439"/>
      <c r="AG88" s="439"/>
      <c r="AH88" s="439"/>
      <c r="AI88" s="439"/>
      <c r="AJ88" s="439"/>
      <c r="AK88" s="439"/>
      <c r="AL88" s="439"/>
    </row>
    <row r="89" s="436" customFormat="1" ht="13.800000000000001">
      <c r="A89" s="438" t="s">
        <v>652</v>
      </c>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39"/>
      <c r="AF89" s="439"/>
      <c r="AG89" s="439"/>
      <c r="AH89" s="439"/>
      <c r="AI89" s="439"/>
      <c r="AJ89" s="439"/>
      <c r="AK89" s="439"/>
      <c r="AL89" s="439"/>
    </row>
    <row r="90" s="436" customFormat="1" ht="13.800000000000001">
      <c r="A90" s="440" t="s">
        <v>653</v>
      </c>
      <c r="B90" s="439"/>
      <c r="C90" s="439"/>
      <c r="D90" s="439"/>
      <c r="E90" s="439"/>
      <c r="F90" s="439"/>
      <c r="G90" s="439"/>
      <c r="H90" s="439"/>
      <c r="I90" s="439"/>
      <c r="J90" s="439"/>
      <c r="K90" s="439"/>
      <c r="L90" s="439"/>
      <c r="M90" s="439"/>
      <c r="N90" s="439"/>
      <c r="O90" s="439"/>
      <c r="P90" s="439"/>
      <c r="Q90" s="439"/>
      <c r="R90" s="439"/>
      <c r="S90" s="439"/>
      <c r="T90" s="439"/>
      <c r="U90" s="439"/>
      <c r="V90" s="439"/>
      <c r="W90" s="439"/>
      <c r="X90" s="439"/>
      <c r="Y90" s="439"/>
      <c r="Z90" s="439"/>
      <c r="AA90" s="439"/>
      <c r="AB90" s="439"/>
      <c r="AC90" s="439"/>
      <c r="AD90" s="439"/>
      <c r="AE90" s="439"/>
      <c r="AF90" s="439"/>
      <c r="AG90" s="439"/>
      <c r="AH90" s="439"/>
      <c r="AI90" s="439"/>
      <c r="AJ90" s="439"/>
      <c r="AK90" s="439"/>
      <c r="AL90" s="439"/>
    </row>
    <row r="91" s="436" customFormat="1" ht="13.199999999999999">
      <c r="A91" s="437"/>
    </row>
    <row r="92" s="436" customFormat="1" ht="13.199999999999999">
      <c r="A92" s="437" t="s">
        <v>654</v>
      </c>
    </row>
    <row r="93" s="222" customFormat="1" ht="15.75" customHeight="1">
      <c r="A93" s="224" t="s">
        <v>177</v>
      </c>
      <c r="B93" s="226" t="s">
        <v>421</v>
      </c>
      <c r="C93" s="226"/>
      <c r="D93" s="226"/>
      <c r="E93" s="226"/>
      <c r="F93" s="226"/>
      <c r="G93" s="226"/>
      <c r="H93" s="226"/>
      <c r="I93" s="226"/>
      <c r="J93" s="227" t="s">
        <v>422</v>
      </c>
      <c r="K93" s="227"/>
      <c r="L93" s="227"/>
      <c r="M93" s="227"/>
      <c r="N93" s="227"/>
      <c r="O93" s="227"/>
      <c r="P93" s="227"/>
      <c r="Q93" s="227"/>
      <c r="R93" s="228" t="s">
        <v>423</v>
      </c>
      <c r="S93" s="228"/>
      <c r="T93" s="228"/>
      <c r="U93" s="228"/>
      <c r="V93" s="228"/>
      <c r="W93" s="228"/>
      <c r="X93" s="228"/>
      <c r="Y93" s="228"/>
      <c r="Z93" s="228"/>
      <c r="AA93" s="228"/>
      <c r="AB93" s="228"/>
      <c r="AC93" s="228"/>
      <c r="AD93" s="228"/>
      <c r="AE93" s="228"/>
      <c r="AF93" s="228"/>
      <c r="AG93" s="228"/>
      <c r="AH93" s="228"/>
      <c r="AI93" s="228"/>
      <c r="AJ93" s="228"/>
      <c r="AK93" s="228"/>
      <c r="AL93" s="228"/>
    </row>
    <row r="94" s="222" customFormat="1">
      <c r="A94" s="229"/>
      <c r="B94" s="226"/>
      <c r="C94" s="226"/>
      <c r="D94" s="226"/>
      <c r="E94" s="226"/>
      <c r="F94" s="226"/>
      <c r="G94" s="226"/>
      <c r="H94" s="226"/>
      <c r="I94" s="226"/>
      <c r="J94" s="227"/>
      <c r="K94" s="227"/>
      <c r="L94" s="227"/>
      <c r="M94" s="227"/>
      <c r="N94" s="227"/>
      <c r="O94" s="227"/>
      <c r="P94" s="227"/>
      <c r="Q94" s="227"/>
      <c r="R94" s="231" t="s">
        <v>320</v>
      </c>
      <c r="S94" s="231"/>
      <c r="T94" s="231"/>
      <c r="U94" s="232" t="s">
        <v>321</v>
      </c>
      <c r="V94" s="232"/>
      <c r="W94" s="232"/>
      <c r="X94" s="232" t="s">
        <v>322</v>
      </c>
      <c r="Y94" s="232"/>
      <c r="Z94" s="232"/>
      <c r="AA94" s="232" t="s">
        <v>323</v>
      </c>
      <c r="AB94" s="232"/>
      <c r="AC94" s="232"/>
      <c r="AD94" s="232" t="s">
        <v>324</v>
      </c>
      <c r="AE94" s="232"/>
      <c r="AF94" s="232"/>
      <c r="AG94" s="233" t="s">
        <v>325</v>
      </c>
      <c r="AH94" s="234"/>
      <c r="AI94" s="235"/>
      <c r="AJ94" s="236" t="s">
        <v>326</v>
      </c>
      <c r="AK94" s="236"/>
      <c r="AL94" s="236"/>
      <c r="AM94" s="237"/>
      <c r="AN94" s="237"/>
      <c r="AO94" s="237"/>
      <c r="AP94" s="237"/>
      <c r="AQ94" s="237"/>
      <c r="AR94" s="237"/>
      <c r="AS94" s="237"/>
      <c r="AT94" s="237"/>
      <c r="AU94" s="237"/>
      <c r="AV94" s="237"/>
      <c r="AW94" s="237"/>
      <c r="AX94" s="237"/>
      <c r="AY94" s="237"/>
      <c r="AZ94" s="237"/>
      <c r="BA94" s="237"/>
      <c r="BB94" s="237"/>
      <c r="BC94" s="237"/>
      <c r="BD94" s="237"/>
      <c r="BE94" s="237"/>
      <c r="BF94" s="237"/>
      <c r="BG94" s="237"/>
      <c r="BH94" s="237"/>
      <c r="BI94" s="237"/>
      <c r="BJ94" s="237"/>
      <c r="BK94" s="237"/>
      <c r="BL94" s="237"/>
      <c r="BM94" s="237"/>
      <c r="BN94" s="237"/>
      <c r="BO94" s="237"/>
      <c r="BP94" s="237"/>
      <c r="BQ94" s="237"/>
      <c r="BR94" s="237"/>
      <c r="BS94" s="237"/>
      <c r="BT94" s="237"/>
      <c r="BU94" s="237"/>
      <c r="BV94" s="237"/>
      <c r="BW94" s="237"/>
      <c r="BX94" s="237"/>
      <c r="BY94" s="237"/>
      <c r="BZ94" s="237"/>
      <c r="CA94" s="237"/>
      <c r="CB94" s="237"/>
      <c r="CC94" s="237"/>
      <c r="CD94" s="237"/>
      <c r="CE94" s="237"/>
      <c r="CF94" s="237"/>
      <c r="CG94" s="237"/>
      <c r="CH94" s="237"/>
      <c r="CI94" s="237"/>
      <c r="CJ94" s="237"/>
      <c r="CK94" s="237"/>
      <c r="CL94" s="237"/>
      <c r="CM94" s="237"/>
      <c r="CN94" s="237"/>
      <c r="CO94" s="237"/>
      <c r="CP94" s="237"/>
      <c r="CQ94" s="237"/>
      <c r="CR94" s="237"/>
      <c r="CS94" s="237"/>
      <c r="CT94" s="237"/>
      <c r="CU94" s="237"/>
      <c r="CV94" s="237"/>
      <c r="CW94" s="237"/>
      <c r="CX94" s="237"/>
      <c r="CY94" s="237"/>
      <c r="CZ94" s="237"/>
      <c r="DA94" s="237"/>
      <c r="DB94" s="237"/>
      <c r="DC94" s="237"/>
      <c r="DD94" s="237"/>
      <c r="DE94" s="237"/>
      <c r="DF94" s="237"/>
      <c r="DG94" s="237"/>
      <c r="DH94" s="237"/>
      <c r="DI94" s="237"/>
      <c r="DJ94" s="237"/>
      <c r="DK94" s="237"/>
      <c r="DL94" s="237"/>
      <c r="DM94" s="237"/>
      <c r="DN94" s="237"/>
      <c r="DO94" s="237"/>
      <c r="DP94" s="237"/>
      <c r="DQ94" s="237"/>
      <c r="DR94" s="237"/>
      <c r="DS94" s="237"/>
      <c r="DT94" s="237"/>
      <c r="DU94" s="237"/>
      <c r="DV94" s="237"/>
      <c r="DW94" s="237"/>
      <c r="DX94" s="237"/>
      <c r="DY94" s="237"/>
      <c r="DZ94" s="237"/>
      <c r="EA94" s="237"/>
      <c r="EB94" s="237"/>
      <c r="EC94" s="237"/>
      <c r="ED94" s="237"/>
      <c r="EE94" s="237"/>
      <c r="EF94" s="237"/>
      <c r="EG94" s="237"/>
      <c r="EH94" s="237"/>
      <c r="EI94" s="237"/>
      <c r="EJ94" s="237"/>
      <c r="EK94" s="237"/>
      <c r="EL94" s="237"/>
      <c r="EM94" s="237"/>
      <c r="EN94" s="237"/>
      <c r="EO94" s="237"/>
      <c r="EP94" s="237"/>
      <c r="EQ94" s="237"/>
      <c r="ER94" s="237"/>
      <c r="ES94" s="237"/>
      <c r="ET94" s="237"/>
      <c r="EU94" s="237"/>
      <c r="EV94" s="237"/>
      <c r="EW94" s="237"/>
      <c r="EX94" s="237"/>
      <c r="EY94" s="237"/>
      <c r="EZ94" s="237"/>
      <c r="FA94" s="237"/>
      <c r="FB94" s="237"/>
      <c r="FC94" s="237"/>
      <c r="FD94" s="237"/>
      <c r="FE94" s="237"/>
      <c r="FF94" s="237"/>
      <c r="FG94" s="237"/>
      <c r="FH94" s="237"/>
      <c r="FI94" s="237"/>
      <c r="FJ94" s="237"/>
      <c r="FK94" s="237"/>
      <c r="FL94" s="237"/>
      <c r="FM94" s="237"/>
      <c r="FN94" s="237"/>
      <c r="FO94" s="237"/>
      <c r="FP94" s="237"/>
      <c r="FQ94" s="237"/>
      <c r="FR94" s="237"/>
      <c r="FS94" s="237"/>
      <c r="FT94" s="237"/>
      <c r="FU94" s="237"/>
      <c r="FV94" s="237"/>
      <c r="FW94" s="237"/>
      <c r="FX94" s="237"/>
      <c r="FY94" s="237"/>
      <c r="FZ94" s="237"/>
      <c r="GA94" s="237"/>
      <c r="GB94" s="237"/>
      <c r="GC94" s="237"/>
      <c r="GD94" s="237"/>
      <c r="GE94" s="237"/>
      <c r="GF94" s="237"/>
      <c r="GG94" s="237"/>
      <c r="GH94" s="237"/>
      <c r="GI94" s="237"/>
      <c r="GJ94" s="237"/>
      <c r="GK94" s="237"/>
      <c r="GL94" s="237"/>
      <c r="GM94" s="237"/>
      <c r="GN94" s="237"/>
      <c r="GO94" s="237"/>
      <c r="GP94" s="237"/>
      <c r="GQ94" s="237"/>
      <c r="GR94" s="237"/>
      <c r="GS94" s="237"/>
      <c r="GT94" s="237"/>
      <c r="GU94" s="237"/>
      <c r="GV94" s="237"/>
      <c r="GW94" s="237"/>
      <c r="GX94" s="237"/>
      <c r="GY94" s="237"/>
      <c r="GZ94" s="237"/>
      <c r="HA94" s="237"/>
      <c r="HB94" s="237"/>
      <c r="HC94" s="237"/>
      <c r="HD94" s="237"/>
      <c r="HE94" s="237"/>
      <c r="HF94" s="237"/>
      <c r="HG94" s="237"/>
      <c r="HH94" s="237"/>
      <c r="HI94" s="237"/>
      <c r="HJ94" s="237"/>
      <c r="HK94" s="237"/>
      <c r="HL94" s="237"/>
      <c r="HM94" s="237"/>
      <c r="HN94" s="237"/>
      <c r="HO94" s="237"/>
      <c r="HP94" s="237"/>
      <c r="HQ94" s="237"/>
      <c r="HR94" s="237"/>
      <c r="HS94" s="237"/>
      <c r="HT94" s="237"/>
      <c r="HU94" s="237"/>
      <c r="HV94" s="237"/>
      <c r="HW94" s="237"/>
      <c r="HX94" s="237"/>
      <c r="HY94" s="237"/>
      <c r="HZ94" s="237"/>
      <c r="IA94" s="237"/>
      <c r="IB94" s="237"/>
      <c r="IC94" s="237"/>
      <c r="ID94" s="237"/>
      <c r="IE94" s="237"/>
      <c r="IF94" s="237"/>
      <c r="IG94" s="237"/>
      <c r="IH94" s="237"/>
      <c r="II94" s="237"/>
      <c r="IJ94" s="237"/>
      <c r="IK94" s="237"/>
      <c r="IL94" s="237"/>
      <c r="IM94" s="237"/>
      <c r="IN94" s="237"/>
      <c r="IO94" s="237"/>
      <c r="IP94" s="237"/>
      <c r="IQ94" s="237"/>
      <c r="IR94" s="237"/>
      <c r="IS94" s="237"/>
      <c r="IT94" s="237"/>
      <c r="IU94" s="237"/>
    </row>
    <row r="95" s="222" customFormat="1" ht="31.199999999999999">
      <c r="A95" s="231"/>
      <c r="B95" s="410">
        <v>43830</v>
      </c>
      <c r="C95" s="410" t="s">
        <v>425</v>
      </c>
      <c r="D95" s="410" t="s">
        <v>426</v>
      </c>
      <c r="E95" s="410" t="s">
        <v>427</v>
      </c>
      <c r="F95" s="410" t="s">
        <v>428</v>
      </c>
      <c r="G95" s="410" t="s">
        <v>429</v>
      </c>
      <c r="H95" s="410" t="s">
        <v>430</v>
      </c>
      <c r="I95" s="410" t="s">
        <v>431</v>
      </c>
      <c r="J95" s="410">
        <v>43830</v>
      </c>
      <c r="K95" s="410" t="s">
        <v>425</v>
      </c>
      <c r="L95" s="410" t="s">
        <v>426</v>
      </c>
      <c r="M95" s="410" t="s">
        <v>427</v>
      </c>
      <c r="N95" s="410" t="s">
        <v>428</v>
      </c>
      <c r="O95" s="410" t="s">
        <v>429</v>
      </c>
      <c r="P95" s="410" t="s">
        <v>430</v>
      </c>
      <c r="Q95" s="410" t="s">
        <v>431</v>
      </c>
      <c r="R95" s="240" t="s">
        <v>432</v>
      </c>
      <c r="S95" s="240" t="s">
        <v>433</v>
      </c>
      <c r="T95" s="240" t="s">
        <v>434</v>
      </c>
      <c r="U95" s="240" t="s">
        <v>432</v>
      </c>
      <c r="V95" s="240" t="s">
        <v>433</v>
      </c>
      <c r="W95" s="240" t="s">
        <v>434</v>
      </c>
      <c r="X95" s="240" t="str">
        <f t="shared" si="190"/>
        <v xml:space="preserve">в тыс. руб.</v>
      </c>
      <c r="Y95" s="240" t="str">
        <f t="shared" si="191"/>
        <v xml:space="preserve">темп прироста, %</v>
      </c>
      <c r="Z95" s="240" t="str">
        <f t="shared" si="192"/>
        <v xml:space="preserve">в структуре, %</v>
      </c>
      <c r="AA95" s="240" t="str">
        <f t="shared" si="193"/>
        <v xml:space="preserve">в тыс. руб.</v>
      </c>
      <c r="AB95" s="240" t="str">
        <f t="shared" si="194"/>
        <v xml:space="preserve">темп прироста, %</v>
      </c>
      <c r="AC95" s="240" t="str">
        <f t="shared" si="195"/>
        <v xml:space="preserve">в структуре, %</v>
      </c>
      <c r="AD95" s="240" t="str">
        <f t="shared" si="196"/>
        <v xml:space="preserve">в тыс. руб.</v>
      </c>
      <c r="AE95" s="240" t="str">
        <f t="shared" si="197"/>
        <v xml:space="preserve">темп прироста, %</v>
      </c>
      <c r="AF95" s="240" t="str">
        <f t="shared" si="198"/>
        <v xml:space="preserve">в структуре, %</v>
      </c>
      <c r="AG95" s="240" t="str">
        <f t="shared" si="199"/>
        <v xml:space="preserve">в тыс. руб.</v>
      </c>
      <c r="AH95" s="240" t="str">
        <f t="shared" si="200"/>
        <v xml:space="preserve">темп прироста, %</v>
      </c>
      <c r="AI95" s="240" t="str">
        <f t="shared" si="201"/>
        <v xml:space="preserve">в структуре, %</v>
      </c>
      <c r="AJ95" s="240" t="str">
        <f t="shared" si="202"/>
        <v xml:space="preserve">в тыс. руб.</v>
      </c>
      <c r="AK95" s="240" t="str">
        <f t="shared" si="203"/>
        <v xml:space="preserve">темп прироста, %</v>
      </c>
      <c r="AL95" s="240" t="str">
        <f t="shared" si="204"/>
        <v xml:space="preserve">в структуре, %</v>
      </c>
      <c r="AM95" s="237"/>
      <c r="AN95" s="237"/>
      <c r="AO95" s="237"/>
      <c r="AP95" s="237"/>
      <c r="AQ95" s="237"/>
      <c r="AR95" s="237"/>
      <c r="AS95" s="237"/>
      <c r="AT95" s="237"/>
      <c r="AU95" s="237"/>
      <c r="AV95" s="237"/>
      <c r="AW95" s="237"/>
      <c r="AX95" s="237"/>
      <c r="AY95" s="237"/>
      <c r="AZ95" s="237"/>
      <c r="BA95" s="237"/>
      <c r="BB95" s="237"/>
      <c r="BC95" s="237"/>
      <c r="BD95" s="237"/>
      <c r="BE95" s="237"/>
      <c r="BF95" s="237"/>
      <c r="BG95" s="237"/>
      <c r="BH95" s="237"/>
      <c r="BI95" s="237"/>
      <c r="BJ95" s="237"/>
      <c r="BK95" s="237"/>
      <c r="BL95" s="237"/>
      <c r="BM95" s="237"/>
      <c r="BN95" s="237"/>
      <c r="BO95" s="237"/>
      <c r="BP95" s="237"/>
      <c r="BQ95" s="237"/>
      <c r="BR95" s="237"/>
      <c r="BS95" s="237"/>
      <c r="BT95" s="237"/>
      <c r="BU95" s="237"/>
      <c r="BV95" s="237"/>
      <c r="BW95" s="237"/>
      <c r="BX95" s="237"/>
      <c r="BY95" s="237"/>
      <c r="BZ95" s="237"/>
      <c r="CA95" s="237"/>
      <c r="CB95" s="237"/>
      <c r="CC95" s="237"/>
      <c r="CD95" s="237"/>
      <c r="CE95" s="237"/>
      <c r="CF95" s="237"/>
      <c r="CG95" s="237"/>
      <c r="CH95" s="237"/>
      <c r="CI95" s="237"/>
      <c r="CJ95" s="237"/>
      <c r="CK95" s="237"/>
      <c r="CL95" s="237"/>
      <c r="CM95" s="237"/>
      <c r="CN95" s="237"/>
      <c r="CO95" s="237"/>
      <c r="CP95" s="237"/>
      <c r="CQ95" s="237"/>
      <c r="CR95" s="237"/>
      <c r="CS95" s="237"/>
      <c r="CT95" s="237"/>
      <c r="CU95" s="237"/>
      <c r="CV95" s="237"/>
      <c r="CW95" s="237"/>
      <c r="CX95" s="237"/>
      <c r="CY95" s="237"/>
      <c r="CZ95" s="237"/>
      <c r="DA95" s="237"/>
      <c r="DB95" s="237"/>
      <c r="DC95" s="237"/>
      <c r="DD95" s="237"/>
      <c r="DE95" s="237"/>
      <c r="DF95" s="237"/>
      <c r="DG95" s="237"/>
      <c r="DH95" s="237"/>
      <c r="DI95" s="237"/>
      <c r="DJ95" s="237"/>
      <c r="DK95" s="237"/>
      <c r="DL95" s="237"/>
      <c r="DM95" s="237"/>
      <c r="DN95" s="237"/>
      <c r="DO95" s="237"/>
      <c r="DP95" s="237"/>
      <c r="DQ95" s="237"/>
      <c r="DR95" s="237"/>
      <c r="DS95" s="237"/>
      <c r="DT95" s="237"/>
      <c r="DU95" s="237"/>
      <c r="DV95" s="237"/>
      <c r="DW95" s="237"/>
      <c r="DX95" s="237"/>
      <c r="DY95" s="237"/>
      <c r="DZ95" s="237"/>
      <c r="EA95" s="237"/>
      <c r="EB95" s="237"/>
      <c r="EC95" s="237"/>
      <c r="ED95" s="237"/>
      <c r="EE95" s="237"/>
      <c r="EF95" s="237"/>
      <c r="EG95" s="237"/>
      <c r="EH95" s="237"/>
      <c r="EI95" s="237"/>
      <c r="EJ95" s="237"/>
      <c r="EK95" s="237"/>
      <c r="EL95" s="237"/>
      <c r="EM95" s="237"/>
      <c r="EN95" s="237"/>
      <c r="EO95" s="237"/>
      <c r="EP95" s="237"/>
      <c r="EQ95" s="237"/>
      <c r="ER95" s="237"/>
      <c r="ES95" s="237"/>
      <c r="ET95" s="237"/>
      <c r="EU95" s="237"/>
      <c r="EV95" s="237"/>
      <c r="EW95" s="237"/>
      <c r="EX95" s="237"/>
      <c r="EY95" s="237"/>
      <c r="EZ95" s="237"/>
      <c r="FA95" s="237"/>
      <c r="FB95" s="237"/>
      <c r="FC95" s="237"/>
      <c r="FD95" s="237"/>
      <c r="FE95" s="237"/>
      <c r="FF95" s="237"/>
      <c r="FG95" s="237"/>
      <c r="FH95" s="237"/>
      <c r="FI95" s="237"/>
      <c r="FJ95" s="237"/>
      <c r="FK95" s="237"/>
      <c r="FL95" s="237"/>
      <c r="FM95" s="237"/>
      <c r="FN95" s="237"/>
      <c r="FO95" s="237"/>
      <c r="FP95" s="237"/>
      <c r="FQ95" s="237"/>
      <c r="FR95" s="237"/>
      <c r="FS95" s="237"/>
      <c r="FT95" s="237"/>
      <c r="FU95" s="237"/>
      <c r="FV95" s="237"/>
      <c r="FW95" s="237"/>
      <c r="FX95" s="237"/>
      <c r="FY95" s="237"/>
      <c r="FZ95" s="237"/>
      <c r="GA95" s="237"/>
      <c r="GB95" s="237"/>
      <c r="GC95" s="237"/>
      <c r="GD95" s="237"/>
      <c r="GE95" s="237"/>
      <c r="GF95" s="237"/>
      <c r="GG95" s="237"/>
      <c r="GH95" s="237"/>
      <c r="GI95" s="237"/>
      <c r="GJ95" s="237"/>
      <c r="GK95" s="237"/>
      <c r="GL95" s="237"/>
      <c r="GM95" s="237"/>
      <c r="GN95" s="237"/>
      <c r="GO95" s="237"/>
      <c r="GP95" s="237"/>
      <c r="GQ95" s="237"/>
      <c r="GR95" s="237"/>
      <c r="GS95" s="237"/>
      <c r="GT95" s="237"/>
      <c r="GU95" s="237"/>
      <c r="GV95" s="237"/>
      <c r="GW95" s="237"/>
      <c r="GX95" s="237"/>
      <c r="GY95" s="237"/>
      <c r="GZ95" s="237"/>
      <c r="HA95" s="237"/>
      <c r="HB95" s="237"/>
      <c r="HC95" s="237"/>
      <c r="HD95" s="237"/>
      <c r="HE95" s="237"/>
      <c r="HF95" s="237"/>
      <c r="HG95" s="237"/>
      <c r="HH95" s="237"/>
      <c r="HI95" s="237"/>
      <c r="HJ95" s="237"/>
      <c r="HK95" s="237"/>
      <c r="HL95" s="237"/>
      <c r="HM95" s="237"/>
      <c r="HN95" s="237"/>
      <c r="HO95" s="237"/>
      <c r="HP95" s="237"/>
      <c r="HQ95" s="237"/>
      <c r="HR95" s="237"/>
      <c r="HS95" s="237"/>
      <c r="HT95" s="237"/>
      <c r="HU95" s="237"/>
      <c r="HV95" s="237"/>
      <c r="HW95" s="237"/>
      <c r="HX95" s="237"/>
      <c r="HY95" s="237"/>
      <c r="HZ95" s="237"/>
      <c r="IA95" s="237"/>
      <c r="IB95" s="237"/>
      <c r="IC95" s="237"/>
      <c r="ID95" s="237"/>
      <c r="IE95" s="237"/>
      <c r="IF95" s="237"/>
      <c r="IG95" s="237"/>
      <c r="IH95" s="237"/>
      <c r="II95" s="237"/>
      <c r="IJ95" s="237"/>
      <c r="IK95" s="237"/>
      <c r="IL95" s="237"/>
      <c r="IM95" s="237"/>
      <c r="IN95" s="237"/>
      <c r="IO95" s="237"/>
      <c r="IP95" s="237"/>
      <c r="IQ95" s="237"/>
      <c r="IR95" s="237"/>
      <c r="IS95" s="237"/>
      <c r="IT95" s="237"/>
      <c r="IU95" s="237"/>
    </row>
    <row r="96" s="436" customFormat="1" ht="13.800000000000001">
      <c r="A96" s="438" t="s">
        <v>650</v>
      </c>
      <c r="B96" s="439"/>
      <c r="C96" s="439"/>
      <c r="D96" s="439"/>
      <c r="E96" s="439"/>
      <c r="F96" s="439"/>
      <c r="G96" s="439"/>
      <c r="H96" s="439"/>
      <c r="I96" s="439"/>
      <c r="J96" s="439"/>
      <c r="K96" s="439"/>
      <c r="L96" s="439"/>
      <c r="M96" s="439"/>
      <c r="N96" s="439"/>
      <c r="O96" s="439"/>
      <c r="P96" s="439"/>
      <c r="Q96" s="439"/>
      <c r="R96" s="439"/>
      <c r="S96" s="439"/>
      <c r="T96" s="439"/>
      <c r="U96" s="439"/>
      <c r="V96" s="439"/>
      <c r="W96" s="439"/>
      <c r="X96" s="439"/>
      <c r="Y96" s="439"/>
      <c r="Z96" s="439"/>
      <c r="AA96" s="439"/>
      <c r="AB96" s="439"/>
      <c r="AC96" s="439"/>
      <c r="AD96" s="439"/>
      <c r="AE96" s="439"/>
      <c r="AF96" s="439"/>
      <c r="AG96" s="439"/>
      <c r="AH96" s="439"/>
      <c r="AI96" s="439"/>
      <c r="AJ96" s="439"/>
      <c r="AK96" s="439"/>
      <c r="AL96" s="439"/>
    </row>
    <row r="97" s="436" customFormat="1" ht="13.800000000000001">
      <c r="A97" s="438" t="s">
        <v>651</v>
      </c>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39"/>
      <c r="AF97" s="439"/>
      <c r="AG97" s="439"/>
      <c r="AH97" s="439"/>
      <c r="AI97" s="439"/>
      <c r="AJ97" s="439"/>
      <c r="AK97" s="439"/>
      <c r="AL97" s="439"/>
    </row>
    <row r="98" s="436" customFormat="1" ht="13.800000000000001">
      <c r="A98" s="440" t="s">
        <v>655</v>
      </c>
      <c r="B98" s="439"/>
      <c r="C98" s="439"/>
      <c r="D98" s="439"/>
      <c r="E98" s="439"/>
      <c r="F98" s="439"/>
      <c r="G98" s="439"/>
      <c r="H98" s="439"/>
      <c r="I98" s="439"/>
      <c r="J98" s="439"/>
      <c r="K98" s="439"/>
      <c r="L98" s="439"/>
      <c r="M98" s="439"/>
      <c r="N98" s="439"/>
      <c r="O98" s="439"/>
      <c r="P98" s="439"/>
      <c r="Q98" s="439"/>
      <c r="R98" s="439"/>
      <c r="S98" s="439"/>
      <c r="T98" s="439"/>
      <c r="U98" s="439"/>
      <c r="V98" s="439"/>
      <c r="W98" s="439"/>
      <c r="X98" s="439"/>
      <c r="Y98" s="439"/>
      <c r="Z98" s="439"/>
      <c r="AA98" s="439"/>
      <c r="AB98" s="439"/>
      <c r="AC98" s="439"/>
      <c r="AD98" s="439"/>
      <c r="AE98" s="439"/>
      <c r="AF98" s="439"/>
      <c r="AG98" s="439"/>
      <c r="AH98" s="439"/>
      <c r="AI98" s="439"/>
      <c r="AJ98" s="439"/>
      <c r="AK98" s="439"/>
      <c r="AL98" s="439"/>
    </row>
    <row r="99" s="436" customFormat="1" ht="13.199999999999999">
      <c r="A99" s="437"/>
    </row>
    <row r="100" s="436" customFormat="1" ht="13.199999999999999">
      <c r="A100" s="437" t="s">
        <v>656</v>
      </c>
    </row>
    <row r="101" s="222" customFormat="1" ht="15.75" customHeight="1">
      <c r="A101" s="224" t="s">
        <v>177</v>
      </c>
      <c r="B101" s="226" t="s">
        <v>421</v>
      </c>
      <c r="C101" s="226"/>
      <c r="D101" s="226"/>
      <c r="E101" s="226"/>
      <c r="F101" s="226"/>
      <c r="G101" s="226"/>
      <c r="H101" s="226"/>
      <c r="I101" s="226"/>
      <c r="J101" s="227" t="s">
        <v>422</v>
      </c>
      <c r="K101" s="227"/>
      <c r="L101" s="227"/>
      <c r="M101" s="227"/>
      <c r="N101" s="227"/>
      <c r="O101" s="227"/>
      <c r="P101" s="227"/>
      <c r="Q101" s="227"/>
      <c r="R101" s="228" t="s">
        <v>423</v>
      </c>
      <c r="S101" s="228"/>
      <c r="T101" s="228"/>
      <c r="U101" s="228"/>
      <c r="V101" s="228"/>
      <c r="W101" s="228"/>
      <c r="X101" s="228"/>
      <c r="Y101" s="228"/>
      <c r="Z101" s="228"/>
      <c r="AA101" s="228"/>
      <c r="AB101" s="228"/>
      <c r="AC101" s="228"/>
      <c r="AD101" s="228"/>
      <c r="AE101" s="228"/>
      <c r="AF101" s="228"/>
      <c r="AG101" s="228"/>
      <c r="AH101" s="228"/>
      <c r="AI101" s="228"/>
      <c r="AJ101" s="228"/>
      <c r="AK101" s="228"/>
      <c r="AL101" s="228"/>
    </row>
    <row r="102" s="222" customFormat="1">
      <c r="A102" s="229"/>
      <c r="B102" s="226"/>
      <c r="C102" s="226"/>
      <c r="D102" s="226"/>
      <c r="E102" s="226"/>
      <c r="F102" s="226"/>
      <c r="G102" s="226"/>
      <c r="H102" s="226"/>
      <c r="I102" s="226"/>
      <c r="J102" s="227"/>
      <c r="K102" s="227"/>
      <c r="L102" s="227"/>
      <c r="M102" s="227"/>
      <c r="N102" s="227"/>
      <c r="O102" s="227"/>
      <c r="P102" s="227"/>
      <c r="Q102" s="227"/>
      <c r="R102" s="231" t="s">
        <v>320</v>
      </c>
      <c r="S102" s="231"/>
      <c r="T102" s="231"/>
      <c r="U102" s="232" t="s">
        <v>321</v>
      </c>
      <c r="V102" s="232"/>
      <c r="W102" s="232"/>
      <c r="X102" s="232" t="s">
        <v>322</v>
      </c>
      <c r="Y102" s="232"/>
      <c r="Z102" s="232"/>
      <c r="AA102" s="232" t="s">
        <v>323</v>
      </c>
      <c r="AB102" s="232"/>
      <c r="AC102" s="232"/>
      <c r="AD102" s="232" t="s">
        <v>324</v>
      </c>
      <c r="AE102" s="232"/>
      <c r="AF102" s="232"/>
      <c r="AG102" s="233" t="s">
        <v>325</v>
      </c>
      <c r="AH102" s="234"/>
      <c r="AI102" s="235"/>
      <c r="AJ102" s="236" t="s">
        <v>326</v>
      </c>
      <c r="AK102" s="236"/>
      <c r="AL102" s="236"/>
      <c r="AM102" s="237"/>
      <c r="AN102" s="237"/>
      <c r="AO102" s="237"/>
      <c r="AP102" s="237"/>
      <c r="AQ102" s="237"/>
      <c r="AR102" s="237"/>
      <c r="AS102" s="237"/>
      <c r="AT102" s="237"/>
      <c r="AU102" s="237"/>
      <c r="AV102" s="237"/>
      <c r="AW102" s="237"/>
      <c r="AX102" s="237"/>
      <c r="AY102" s="237"/>
      <c r="AZ102" s="237"/>
      <c r="BA102" s="237"/>
      <c r="BB102" s="237"/>
      <c r="BC102" s="237"/>
      <c r="BD102" s="237"/>
      <c r="BE102" s="237"/>
      <c r="BF102" s="237"/>
      <c r="BG102" s="237"/>
      <c r="BH102" s="237"/>
      <c r="BI102" s="237"/>
      <c r="BJ102" s="237"/>
      <c r="BK102" s="237"/>
      <c r="BL102" s="237"/>
      <c r="BM102" s="237"/>
      <c r="BN102" s="237"/>
      <c r="BO102" s="237"/>
      <c r="BP102" s="237"/>
      <c r="BQ102" s="237"/>
      <c r="BR102" s="237"/>
      <c r="BS102" s="237"/>
      <c r="BT102" s="237"/>
      <c r="BU102" s="237"/>
      <c r="BV102" s="237"/>
      <c r="BW102" s="237"/>
      <c r="BX102" s="237"/>
      <c r="BY102" s="237"/>
      <c r="BZ102" s="237"/>
      <c r="CA102" s="237"/>
      <c r="CB102" s="237"/>
      <c r="CC102" s="237"/>
      <c r="CD102" s="237"/>
      <c r="CE102" s="237"/>
      <c r="CF102" s="237"/>
      <c r="CG102" s="237"/>
      <c r="CH102" s="237"/>
      <c r="CI102" s="237"/>
      <c r="CJ102" s="237"/>
      <c r="CK102" s="237"/>
      <c r="CL102" s="237"/>
      <c r="CM102" s="237"/>
      <c r="CN102" s="237"/>
      <c r="CO102" s="237"/>
      <c r="CP102" s="237"/>
      <c r="CQ102" s="237"/>
      <c r="CR102" s="237"/>
      <c r="CS102" s="237"/>
      <c r="CT102" s="237"/>
      <c r="CU102" s="237"/>
      <c r="CV102" s="237"/>
      <c r="CW102" s="237"/>
      <c r="CX102" s="237"/>
      <c r="CY102" s="237"/>
      <c r="CZ102" s="237"/>
      <c r="DA102" s="237"/>
      <c r="DB102" s="237"/>
      <c r="DC102" s="237"/>
      <c r="DD102" s="237"/>
      <c r="DE102" s="237"/>
      <c r="DF102" s="237"/>
      <c r="DG102" s="237"/>
      <c r="DH102" s="237"/>
      <c r="DI102" s="237"/>
      <c r="DJ102" s="237"/>
      <c r="DK102" s="237"/>
      <c r="DL102" s="237"/>
      <c r="DM102" s="237"/>
      <c r="DN102" s="237"/>
      <c r="DO102" s="237"/>
      <c r="DP102" s="237"/>
      <c r="DQ102" s="237"/>
      <c r="DR102" s="237"/>
      <c r="DS102" s="237"/>
      <c r="DT102" s="237"/>
      <c r="DU102" s="237"/>
      <c r="DV102" s="237"/>
      <c r="DW102" s="237"/>
      <c r="DX102" s="237"/>
      <c r="DY102" s="237"/>
      <c r="DZ102" s="237"/>
      <c r="EA102" s="237"/>
      <c r="EB102" s="237"/>
      <c r="EC102" s="237"/>
      <c r="ED102" s="237"/>
      <c r="EE102" s="237"/>
      <c r="EF102" s="237"/>
      <c r="EG102" s="237"/>
      <c r="EH102" s="237"/>
      <c r="EI102" s="237"/>
      <c r="EJ102" s="237"/>
      <c r="EK102" s="237"/>
      <c r="EL102" s="237"/>
      <c r="EM102" s="237"/>
      <c r="EN102" s="237"/>
      <c r="EO102" s="237"/>
      <c r="EP102" s="237"/>
      <c r="EQ102" s="237"/>
      <c r="ER102" s="237"/>
      <c r="ES102" s="237"/>
      <c r="ET102" s="237"/>
      <c r="EU102" s="237"/>
      <c r="EV102" s="237"/>
      <c r="EW102" s="237"/>
      <c r="EX102" s="237"/>
      <c r="EY102" s="237"/>
      <c r="EZ102" s="237"/>
      <c r="FA102" s="237"/>
      <c r="FB102" s="237"/>
      <c r="FC102" s="237"/>
      <c r="FD102" s="237"/>
      <c r="FE102" s="237"/>
      <c r="FF102" s="237"/>
      <c r="FG102" s="237"/>
      <c r="FH102" s="237"/>
      <c r="FI102" s="237"/>
      <c r="FJ102" s="237"/>
      <c r="FK102" s="237"/>
      <c r="FL102" s="237"/>
      <c r="FM102" s="237"/>
      <c r="FN102" s="237"/>
      <c r="FO102" s="237"/>
      <c r="FP102" s="237"/>
      <c r="FQ102" s="237"/>
      <c r="FR102" s="237"/>
      <c r="FS102" s="237"/>
      <c r="FT102" s="237"/>
      <c r="FU102" s="237"/>
      <c r="FV102" s="237"/>
      <c r="FW102" s="237"/>
      <c r="FX102" s="237"/>
      <c r="FY102" s="237"/>
      <c r="FZ102" s="237"/>
      <c r="GA102" s="237"/>
      <c r="GB102" s="237"/>
      <c r="GC102" s="237"/>
      <c r="GD102" s="237"/>
      <c r="GE102" s="237"/>
      <c r="GF102" s="237"/>
      <c r="GG102" s="237"/>
      <c r="GH102" s="237"/>
      <c r="GI102" s="237"/>
      <c r="GJ102" s="237"/>
      <c r="GK102" s="237"/>
      <c r="GL102" s="237"/>
      <c r="GM102" s="237"/>
      <c r="GN102" s="237"/>
      <c r="GO102" s="237"/>
      <c r="GP102" s="237"/>
      <c r="GQ102" s="237"/>
      <c r="GR102" s="237"/>
      <c r="GS102" s="237"/>
      <c r="GT102" s="237"/>
      <c r="GU102" s="237"/>
      <c r="GV102" s="237"/>
      <c r="GW102" s="237"/>
      <c r="GX102" s="237"/>
      <c r="GY102" s="237"/>
      <c r="GZ102" s="237"/>
      <c r="HA102" s="237"/>
      <c r="HB102" s="237"/>
      <c r="HC102" s="237"/>
      <c r="HD102" s="237"/>
      <c r="HE102" s="237"/>
      <c r="HF102" s="237"/>
      <c r="HG102" s="237"/>
      <c r="HH102" s="237"/>
      <c r="HI102" s="237"/>
      <c r="HJ102" s="237"/>
      <c r="HK102" s="237"/>
      <c r="HL102" s="237"/>
      <c r="HM102" s="237"/>
      <c r="HN102" s="237"/>
      <c r="HO102" s="237"/>
      <c r="HP102" s="237"/>
      <c r="HQ102" s="237"/>
      <c r="HR102" s="237"/>
      <c r="HS102" s="237"/>
      <c r="HT102" s="237"/>
      <c r="HU102" s="237"/>
      <c r="HV102" s="237"/>
      <c r="HW102" s="237"/>
      <c r="HX102" s="237"/>
      <c r="HY102" s="237"/>
      <c r="HZ102" s="237"/>
      <c r="IA102" s="237"/>
      <c r="IB102" s="237"/>
      <c r="IC102" s="237"/>
      <c r="ID102" s="237"/>
      <c r="IE102" s="237"/>
      <c r="IF102" s="237"/>
      <c r="IG102" s="237"/>
      <c r="IH102" s="237"/>
      <c r="II102" s="237"/>
      <c r="IJ102" s="237"/>
      <c r="IK102" s="237"/>
      <c r="IL102" s="237"/>
      <c r="IM102" s="237"/>
      <c r="IN102" s="237"/>
      <c r="IO102" s="237"/>
      <c r="IP102" s="237"/>
      <c r="IQ102" s="237"/>
      <c r="IR102" s="237"/>
      <c r="IS102" s="237"/>
      <c r="IT102" s="237"/>
      <c r="IU102" s="237"/>
    </row>
    <row r="103" s="222" customFormat="1" ht="31.199999999999999">
      <c r="A103" s="231"/>
      <c r="B103" s="410">
        <v>43830</v>
      </c>
      <c r="C103" s="410" t="s">
        <v>425</v>
      </c>
      <c r="D103" s="410" t="s">
        <v>426</v>
      </c>
      <c r="E103" s="410" t="s">
        <v>427</v>
      </c>
      <c r="F103" s="410" t="s">
        <v>428</v>
      </c>
      <c r="G103" s="410" t="s">
        <v>429</v>
      </c>
      <c r="H103" s="410" t="s">
        <v>430</v>
      </c>
      <c r="I103" s="410" t="s">
        <v>431</v>
      </c>
      <c r="J103" s="410">
        <v>43830</v>
      </c>
      <c r="K103" s="410" t="s">
        <v>425</v>
      </c>
      <c r="L103" s="410" t="s">
        <v>426</v>
      </c>
      <c r="M103" s="410" t="s">
        <v>427</v>
      </c>
      <c r="N103" s="410" t="s">
        <v>428</v>
      </c>
      <c r="O103" s="410" t="s">
        <v>429</v>
      </c>
      <c r="P103" s="410" t="s">
        <v>430</v>
      </c>
      <c r="Q103" s="410" t="s">
        <v>431</v>
      </c>
      <c r="R103" s="240" t="s">
        <v>432</v>
      </c>
      <c r="S103" s="240" t="s">
        <v>433</v>
      </c>
      <c r="T103" s="240" t="s">
        <v>434</v>
      </c>
      <c r="U103" s="240" t="s">
        <v>432</v>
      </c>
      <c r="V103" s="240" t="s">
        <v>433</v>
      </c>
      <c r="W103" s="240" t="s">
        <v>434</v>
      </c>
      <c r="X103" s="240" t="str">
        <f t="shared" ref="X103:X121" si="205">U103</f>
        <v xml:space="preserve">в тыс. руб.</v>
      </c>
      <c r="Y103" s="240" t="str">
        <f t="shared" ref="Y103:Y121" si="206">V103</f>
        <v xml:space="preserve">темп прироста, %</v>
      </c>
      <c r="Z103" s="240" t="str">
        <f t="shared" ref="Z103:Z121" si="207">W103</f>
        <v xml:space="preserve">в структуре, %</v>
      </c>
      <c r="AA103" s="240" t="str">
        <f t="shared" ref="AA103:AA121" si="208">X103</f>
        <v xml:space="preserve">в тыс. руб.</v>
      </c>
      <c r="AB103" s="240" t="str">
        <f t="shared" ref="AB103:AB121" si="209">Y103</f>
        <v xml:space="preserve">темп прироста, %</v>
      </c>
      <c r="AC103" s="240" t="str">
        <f t="shared" ref="AC103:AC121" si="210">Z103</f>
        <v xml:space="preserve">в структуре, %</v>
      </c>
      <c r="AD103" s="240" t="str">
        <f t="shared" ref="AD103:AD121" si="211">AA103</f>
        <v xml:space="preserve">в тыс. руб.</v>
      </c>
      <c r="AE103" s="240" t="str">
        <f t="shared" ref="AE103:AE121" si="212">AB103</f>
        <v xml:space="preserve">темп прироста, %</v>
      </c>
      <c r="AF103" s="240" t="str">
        <f t="shared" ref="AF103:AF121" si="213">AC103</f>
        <v xml:space="preserve">в структуре, %</v>
      </c>
      <c r="AG103" s="240" t="str">
        <f t="shared" ref="AG103:AG121" si="214">AD103</f>
        <v xml:space="preserve">в тыс. руб.</v>
      </c>
      <c r="AH103" s="240" t="str">
        <f t="shared" ref="AH103:AH121" si="215">AE103</f>
        <v xml:space="preserve">темп прироста, %</v>
      </c>
      <c r="AI103" s="240" t="str">
        <f t="shared" ref="AI103:AI121" si="216">AF103</f>
        <v xml:space="preserve">в структуре, %</v>
      </c>
      <c r="AJ103" s="240" t="str">
        <f t="shared" ref="AJ103:AJ121" si="217">AG103</f>
        <v xml:space="preserve">в тыс. руб.</v>
      </c>
      <c r="AK103" s="240" t="str">
        <f t="shared" ref="AK103:AK121" si="218">AH103</f>
        <v xml:space="preserve">темп прироста, %</v>
      </c>
      <c r="AL103" s="240" t="str">
        <f t="shared" ref="AL103:AL121" si="219">AI103</f>
        <v xml:space="preserve">в структуре, %</v>
      </c>
      <c r="AM103" s="237"/>
      <c r="AN103" s="237"/>
      <c r="AO103" s="237"/>
      <c r="AP103" s="237"/>
      <c r="AQ103" s="237"/>
      <c r="AR103" s="237"/>
      <c r="AS103" s="237"/>
      <c r="AT103" s="237"/>
      <c r="AU103" s="237"/>
      <c r="AV103" s="237"/>
      <c r="AW103" s="237"/>
      <c r="AX103" s="237"/>
      <c r="AY103" s="237"/>
      <c r="AZ103" s="237"/>
      <c r="BA103" s="237"/>
      <c r="BB103" s="237"/>
      <c r="BC103" s="237"/>
      <c r="BD103" s="237"/>
      <c r="BE103" s="237"/>
      <c r="BF103" s="237"/>
      <c r="BG103" s="237"/>
      <c r="BH103" s="237"/>
      <c r="BI103" s="237"/>
      <c r="BJ103" s="237"/>
      <c r="BK103" s="237"/>
      <c r="BL103" s="237"/>
      <c r="BM103" s="237"/>
      <c r="BN103" s="237"/>
      <c r="BO103" s="237"/>
      <c r="BP103" s="237"/>
      <c r="BQ103" s="237"/>
      <c r="BR103" s="237"/>
      <c r="BS103" s="237"/>
      <c r="BT103" s="237"/>
      <c r="BU103" s="237"/>
      <c r="BV103" s="237"/>
      <c r="BW103" s="237"/>
      <c r="BX103" s="237"/>
      <c r="BY103" s="237"/>
      <c r="BZ103" s="237"/>
      <c r="CA103" s="237"/>
      <c r="CB103" s="237"/>
      <c r="CC103" s="237"/>
      <c r="CD103" s="237"/>
      <c r="CE103" s="237"/>
      <c r="CF103" s="237"/>
      <c r="CG103" s="237"/>
      <c r="CH103" s="237"/>
      <c r="CI103" s="237"/>
      <c r="CJ103" s="237"/>
      <c r="CK103" s="237"/>
      <c r="CL103" s="237"/>
      <c r="CM103" s="237"/>
      <c r="CN103" s="237"/>
      <c r="CO103" s="237"/>
      <c r="CP103" s="237"/>
      <c r="CQ103" s="237"/>
      <c r="CR103" s="237"/>
      <c r="CS103" s="237"/>
      <c r="CT103" s="237"/>
      <c r="CU103" s="237"/>
      <c r="CV103" s="237"/>
      <c r="CW103" s="237"/>
      <c r="CX103" s="237"/>
      <c r="CY103" s="237"/>
      <c r="CZ103" s="237"/>
      <c r="DA103" s="237"/>
      <c r="DB103" s="237"/>
      <c r="DC103" s="237"/>
      <c r="DD103" s="237"/>
      <c r="DE103" s="237"/>
      <c r="DF103" s="237"/>
      <c r="DG103" s="237"/>
      <c r="DH103" s="237"/>
      <c r="DI103" s="237"/>
      <c r="DJ103" s="237"/>
      <c r="DK103" s="237"/>
      <c r="DL103" s="237"/>
      <c r="DM103" s="237"/>
      <c r="DN103" s="237"/>
      <c r="DO103" s="237"/>
      <c r="DP103" s="237"/>
      <c r="DQ103" s="237"/>
      <c r="DR103" s="237"/>
      <c r="DS103" s="237"/>
      <c r="DT103" s="237"/>
      <c r="DU103" s="237"/>
      <c r="DV103" s="237"/>
      <c r="DW103" s="237"/>
      <c r="DX103" s="237"/>
      <c r="DY103" s="237"/>
      <c r="DZ103" s="237"/>
      <c r="EA103" s="237"/>
      <c r="EB103" s="237"/>
      <c r="EC103" s="237"/>
      <c r="ED103" s="237"/>
      <c r="EE103" s="237"/>
      <c r="EF103" s="237"/>
      <c r="EG103" s="237"/>
      <c r="EH103" s="237"/>
      <c r="EI103" s="237"/>
      <c r="EJ103" s="237"/>
      <c r="EK103" s="237"/>
      <c r="EL103" s="237"/>
      <c r="EM103" s="237"/>
      <c r="EN103" s="237"/>
      <c r="EO103" s="237"/>
      <c r="EP103" s="237"/>
      <c r="EQ103" s="237"/>
      <c r="ER103" s="237"/>
      <c r="ES103" s="237"/>
      <c r="ET103" s="237"/>
      <c r="EU103" s="237"/>
      <c r="EV103" s="237"/>
      <c r="EW103" s="237"/>
      <c r="EX103" s="237"/>
      <c r="EY103" s="237"/>
      <c r="EZ103" s="237"/>
      <c r="FA103" s="237"/>
      <c r="FB103" s="237"/>
      <c r="FC103" s="237"/>
      <c r="FD103" s="237"/>
      <c r="FE103" s="237"/>
      <c r="FF103" s="237"/>
      <c r="FG103" s="237"/>
      <c r="FH103" s="237"/>
      <c r="FI103" s="237"/>
      <c r="FJ103" s="237"/>
      <c r="FK103" s="237"/>
      <c r="FL103" s="237"/>
      <c r="FM103" s="237"/>
      <c r="FN103" s="237"/>
      <c r="FO103" s="237"/>
      <c r="FP103" s="237"/>
      <c r="FQ103" s="237"/>
      <c r="FR103" s="237"/>
      <c r="FS103" s="237"/>
      <c r="FT103" s="237"/>
      <c r="FU103" s="237"/>
      <c r="FV103" s="237"/>
      <c r="FW103" s="237"/>
      <c r="FX103" s="237"/>
      <c r="FY103" s="237"/>
      <c r="FZ103" s="237"/>
      <c r="GA103" s="237"/>
      <c r="GB103" s="237"/>
      <c r="GC103" s="237"/>
      <c r="GD103" s="237"/>
      <c r="GE103" s="237"/>
      <c r="GF103" s="237"/>
      <c r="GG103" s="237"/>
      <c r="GH103" s="237"/>
      <c r="GI103" s="237"/>
      <c r="GJ103" s="237"/>
      <c r="GK103" s="237"/>
      <c r="GL103" s="237"/>
      <c r="GM103" s="237"/>
      <c r="GN103" s="237"/>
      <c r="GO103" s="237"/>
      <c r="GP103" s="237"/>
      <c r="GQ103" s="237"/>
      <c r="GR103" s="237"/>
      <c r="GS103" s="237"/>
      <c r="GT103" s="237"/>
      <c r="GU103" s="237"/>
      <c r="GV103" s="237"/>
      <c r="GW103" s="237"/>
      <c r="GX103" s="237"/>
      <c r="GY103" s="237"/>
      <c r="GZ103" s="237"/>
      <c r="HA103" s="237"/>
      <c r="HB103" s="237"/>
      <c r="HC103" s="237"/>
      <c r="HD103" s="237"/>
      <c r="HE103" s="237"/>
      <c r="HF103" s="237"/>
      <c r="HG103" s="237"/>
      <c r="HH103" s="237"/>
      <c r="HI103" s="237"/>
      <c r="HJ103" s="237"/>
      <c r="HK103" s="237"/>
      <c r="HL103" s="237"/>
      <c r="HM103" s="237"/>
      <c r="HN103" s="237"/>
      <c r="HO103" s="237"/>
      <c r="HP103" s="237"/>
      <c r="HQ103" s="237"/>
      <c r="HR103" s="237"/>
      <c r="HS103" s="237"/>
      <c r="HT103" s="237"/>
      <c r="HU103" s="237"/>
      <c r="HV103" s="237"/>
      <c r="HW103" s="237"/>
      <c r="HX103" s="237"/>
      <c r="HY103" s="237"/>
      <c r="HZ103" s="237"/>
      <c r="IA103" s="237"/>
      <c r="IB103" s="237"/>
      <c r="IC103" s="237"/>
      <c r="ID103" s="237"/>
      <c r="IE103" s="237"/>
      <c r="IF103" s="237"/>
      <c r="IG103" s="237"/>
      <c r="IH103" s="237"/>
      <c r="II103" s="237"/>
      <c r="IJ103" s="237"/>
      <c r="IK103" s="237"/>
      <c r="IL103" s="237"/>
      <c r="IM103" s="237"/>
      <c r="IN103" s="237"/>
      <c r="IO103" s="237"/>
      <c r="IP103" s="237"/>
      <c r="IQ103" s="237"/>
      <c r="IR103" s="237"/>
      <c r="IS103" s="237"/>
      <c r="IT103" s="237"/>
      <c r="IU103" s="237"/>
    </row>
    <row r="104" s="436" customFormat="1" ht="13.800000000000001">
      <c r="A104" s="438" t="s">
        <v>657</v>
      </c>
      <c r="B104" s="439"/>
      <c r="C104" s="439"/>
      <c r="D104" s="439"/>
      <c r="E104" s="439"/>
      <c r="F104" s="439"/>
      <c r="G104" s="439"/>
      <c r="H104" s="439"/>
      <c r="I104" s="439"/>
      <c r="J104" s="439"/>
      <c r="K104" s="439"/>
      <c r="L104" s="439"/>
      <c r="M104" s="439"/>
      <c r="N104" s="439"/>
      <c r="O104" s="439"/>
      <c r="P104" s="439"/>
      <c r="Q104" s="439"/>
      <c r="R104" s="439"/>
      <c r="S104" s="439"/>
      <c r="T104" s="439"/>
      <c r="U104" s="439"/>
      <c r="V104" s="439"/>
      <c r="W104" s="439"/>
      <c r="X104" s="439"/>
      <c r="Y104" s="439"/>
      <c r="Z104" s="439"/>
      <c r="AA104" s="439"/>
      <c r="AB104" s="439"/>
      <c r="AC104" s="439"/>
      <c r="AD104" s="439"/>
      <c r="AE104" s="439"/>
      <c r="AF104" s="439"/>
      <c r="AG104" s="439"/>
      <c r="AH104" s="439"/>
      <c r="AI104" s="439"/>
      <c r="AJ104" s="439"/>
      <c r="AK104" s="439"/>
      <c r="AL104" s="439"/>
    </row>
    <row r="105" s="436" customFormat="1" ht="13.800000000000001">
      <c r="A105" s="438" t="s">
        <v>658</v>
      </c>
      <c r="B105" s="439"/>
      <c r="C105" s="439"/>
      <c r="D105" s="439"/>
      <c r="E105" s="439"/>
      <c r="F105" s="439"/>
      <c r="G105" s="439"/>
      <c r="H105" s="439"/>
      <c r="I105" s="439"/>
      <c r="J105" s="439"/>
      <c r="K105" s="439"/>
      <c r="L105" s="439"/>
      <c r="M105" s="439"/>
      <c r="N105" s="439"/>
      <c r="O105" s="439"/>
      <c r="P105" s="439"/>
      <c r="Q105" s="439"/>
      <c r="R105" s="439"/>
      <c r="S105" s="439"/>
      <c r="T105" s="439"/>
      <c r="U105" s="439"/>
      <c r="V105" s="439"/>
      <c r="W105" s="439"/>
      <c r="X105" s="439"/>
      <c r="Y105" s="439"/>
      <c r="Z105" s="439"/>
      <c r="AA105" s="439"/>
      <c r="AB105" s="439"/>
      <c r="AC105" s="439"/>
      <c r="AD105" s="439"/>
      <c r="AE105" s="439"/>
      <c r="AF105" s="439"/>
      <c r="AG105" s="439"/>
      <c r="AH105" s="439"/>
      <c r="AI105" s="439"/>
      <c r="AJ105" s="439"/>
      <c r="AK105" s="439"/>
      <c r="AL105" s="439"/>
    </row>
    <row r="106" s="436" customFormat="1" ht="13.800000000000001">
      <c r="A106" s="440" t="s">
        <v>659</v>
      </c>
      <c r="B106" s="439"/>
      <c r="C106" s="439"/>
      <c r="D106" s="439"/>
      <c r="E106" s="439"/>
      <c r="F106" s="439"/>
      <c r="G106" s="439"/>
      <c r="H106" s="439"/>
      <c r="I106" s="439"/>
      <c r="J106" s="439"/>
      <c r="K106" s="439"/>
      <c r="L106" s="439"/>
      <c r="M106" s="439"/>
      <c r="N106" s="439"/>
      <c r="O106" s="439"/>
      <c r="P106" s="439"/>
      <c r="Q106" s="439"/>
      <c r="R106" s="439"/>
      <c r="S106" s="439"/>
      <c r="T106" s="439"/>
      <c r="U106" s="439"/>
      <c r="V106" s="439"/>
      <c r="W106" s="439"/>
      <c r="X106" s="439"/>
      <c r="Y106" s="439"/>
      <c r="Z106" s="439"/>
      <c r="AA106" s="439"/>
      <c r="AB106" s="439"/>
      <c r="AC106" s="439"/>
      <c r="AD106" s="439"/>
      <c r="AE106" s="439"/>
      <c r="AF106" s="439"/>
      <c r="AG106" s="439"/>
      <c r="AH106" s="439"/>
      <c r="AI106" s="439"/>
      <c r="AJ106" s="439"/>
      <c r="AK106" s="439"/>
      <c r="AL106" s="439"/>
    </row>
    <row r="107" s="436" customFormat="1" ht="13.199999999999999">
      <c r="A107" s="437"/>
      <c r="B107" s="441"/>
      <c r="C107" s="441"/>
      <c r="D107" s="441"/>
      <c r="E107" s="441"/>
    </row>
    <row r="108" s="436" customFormat="1" ht="13.199999999999999">
      <c r="A108" s="437" t="s">
        <v>660</v>
      </c>
    </row>
    <row r="109" s="222" customFormat="1" ht="15.75" customHeight="1">
      <c r="A109" s="224" t="s">
        <v>177</v>
      </c>
      <c r="B109" s="226" t="s">
        <v>421</v>
      </c>
      <c r="C109" s="226"/>
      <c r="D109" s="226"/>
      <c r="E109" s="226"/>
      <c r="F109" s="226"/>
      <c r="G109" s="226"/>
      <c r="H109" s="226"/>
      <c r="I109" s="226"/>
      <c r="J109" s="227" t="s">
        <v>422</v>
      </c>
      <c r="K109" s="227"/>
      <c r="L109" s="227"/>
      <c r="M109" s="227"/>
      <c r="N109" s="227"/>
      <c r="O109" s="227"/>
      <c r="P109" s="227"/>
      <c r="Q109" s="227"/>
      <c r="R109" s="228" t="s">
        <v>423</v>
      </c>
      <c r="S109" s="228"/>
      <c r="T109" s="228"/>
      <c r="U109" s="228"/>
      <c r="V109" s="228"/>
      <c r="W109" s="228"/>
      <c r="X109" s="228"/>
      <c r="Y109" s="228"/>
      <c r="Z109" s="228"/>
      <c r="AA109" s="228"/>
      <c r="AB109" s="228"/>
      <c r="AC109" s="228"/>
      <c r="AD109" s="228"/>
      <c r="AE109" s="228"/>
      <c r="AF109" s="228"/>
      <c r="AG109" s="228"/>
      <c r="AH109" s="228"/>
      <c r="AI109" s="228"/>
      <c r="AJ109" s="228"/>
      <c r="AK109" s="228"/>
      <c r="AL109" s="228"/>
    </row>
    <row r="110" s="222" customFormat="1">
      <c r="A110" s="229"/>
      <c r="B110" s="226"/>
      <c r="C110" s="226"/>
      <c r="D110" s="226"/>
      <c r="E110" s="226"/>
      <c r="F110" s="226"/>
      <c r="G110" s="226"/>
      <c r="H110" s="226"/>
      <c r="I110" s="226"/>
      <c r="J110" s="227"/>
      <c r="K110" s="227"/>
      <c r="L110" s="227"/>
      <c r="M110" s="227"/>
      <c r="N110" s="227"/>
      <c r="O110" s="227"/>
      <c r="P110" s="227"/>
      <c r="Q110" s="227"/>
      <c r="R110" s="231" t="s">
        <v>320</v>
      </c>
      <c r="S110" s="231"/>
      <c r="T110" s="231"/>
      <c r="U110" s="232" t="s">
        <v>321</v>
      </c>
      <c r="V110" s="232"/>
      <c r="W110" s="232"/>
      <c r="X110" s="232" t="s">
        <v>322</v>
      </c>
      <c r="Y110" s="232"/>
      <c r="Z110" s="232"/>
      <c r="AA110" s="232" t="s">
        <v>323</v>
      </c>
      <c r="AB110" s="232"/>
      <c r="AC110" s="232"/>
      <c r="AD110" s="232" t="s">
        <v>324</v>
      </c>
      <c r="AE110" s="232"/>
      <c r="AF110" s="232"/>
      <c r="AG110" s="233" t="s">
        <v>325</v>
      </c>
      <c r="AH110" s="234"/>
      <c r="AI110" s="235"/>
      <c r="AJ110" s="236" t="s">
        <v>326</v>
      </c>
      <c r="AK110" s="236"/>
      <c r="AL110" s="236"/>
      <c r="AM110" s="237"/>
      <c r="AN110" s="237"/>
      <c r="AO110" s="237"/>
      <c r="AP110" s="237"/>
      <c r="AQ110" s="237"/>
      <c r="AR110" s="237"/>
      <c r="AS110" s="237"/>
      <c r="AT110" s="237"/>
      <c r="AU110" s="237"/>
      <c r="AV110" s="237"/>
      <c r="AW110" s="237"/>
      <c r="AX110" s="237"/>
      <c r="AY110" s="237"/>
      <c r="AZ110" s="237"/>
      <c r="BA110" s="237"/>
      <c r="BB110" s="237"/>
      <c r="BC110" s="237"/>
      <c r="BD110" s="237"/>
      <c r="BE110" s="237"/>
      <c r="BF110" s="237"/>
      <c r="BG110" s="237"/>
      <c r="BH110" s="237"/>
      <c r="BI110" s="237"/>
      <c r="BJ110" s="237"/>
      <c r="BK110" s="237"/>
      <c r="BL110" s="237"/>
      <c r="BM110" s="237"/>
      <c r="BN110" s="237"/>
      <c r="BO110" s="237"/>
      <c r="BP110" s="237"/>
      <c r="BQ110" s="237"/>
      <c r="BR110" s="237"/>
      <c r="BS110" s="237"/>
      <c r="BT110" s="237"/>
      <c r="BU110" s="237"/>
      <c r="BV110" s="237"/>
      <c r="BW110" s="237"/>
      <c r="BX110" s="237"/>
      <c r="BY110" s="237"/>
      <c r="BZ110" s="237"/>
      <c r="CA110" s="237"/>
      <c r="CB110" s="237"/>
      <c r="CC110" s="237"/>
      <c r="CD110" s="237"/>
      <c r="CE110" s="237"/>
      <c r="CF110" s="237"/>
      <c r="CG110" s="237"/>
      <c r="CH110" s="237"/>
      <c r="CI110" s="237"/>
      <c r="CJ110" s="237"/>
      <c r="CK110" s="237"/>
      <c r="CL110" s="237"/>
      <c r="CM110" s="237"/>
      <c r="CN110" s="237"/>
      <c r="CO110" s="237"/>
      <c r="CP110" s="237"/>
      <c r="CQ110" s="237"/>
      <c r="CR110" s="237"/>
      <c r="CS110" s="237"/>
      <c r="CT110" s="237"/>
      <c r="CU110" s="237"/>
      <c r="CV110" s="237"/>
      <c r="CW110" s="237"/>
      <c r="CX110" s="237"/>
      <c r="CY110" s="237"/>
      <c r="CZ110" s="237"/>
      <c r="DA110" s="237"/>
      <c r="DB110" s="237"/>
      <c r="DC110" s="237"/>
      <c r="DD110" s="237"/>
      <c r="DE110" s="237"/>
      <c r="DF110" s="237"/>
      <c r="DG110" s="237"/>
      <c r="DH110" s="237"/>
      <c r="DI110" s="237"/>
      <c r="DJ110" s="237"/>
      <c r="DK110" s="237"/>
      <c r="DL110" s="237"/>
      <c r="DM110" s="237"/>
      <c r="DN110" s="237"/>
      <c r="DO110" s="237"/>
      <c r="DP110" s="237"/>
      <c r="DQ110" s="237"/>
      <c r="DR110" s="237"/>
      <c r="DS110" s="237"/>
      <c r="DT110" s="237"/>
      <c r="DU110" s="237"/>
      <c r="DV110" s="237"/>
      <c r="DW110" s="237"/>
      <c r="DX110" s="237"/>
      <c r="DY110" s="237"/>
      <c r="DZ110" s="237"/>
      <c r="EA110" s="237"/>
      <c r="EB110" s="237"/>
      <c r="EC110" s="237"/>
      <c r="ED110" s="237"/>
      <c r="EE110" s="237"/>
      <c r="EF110" s="237"/>
      <c r="EG110" s="237"/>
      <c r="EH110" s="237"/>
      <c r="EI110" s="237"/>
      <c r="EJ110" s="237"/>
      <c r="EK110" s="237"/>
      <c r="EL110" s="237"/>
      <c r="EM110" s="237"/>
      <c r="EN110" s="237"/>
      <c r="EO110" s="237"/>
      <c r="EP110" s="237"/>
      <c r="EQ110" s="237"/>
      <c r="ER110" s="237"/>
      <c r="ES110" s="237"/>
      <c r="ET110" s="237"/>
      <c r="EU110" s="237"/>
      <c r="EV110" s="237"/>
      <c r="EW110" s="237"/>
      <c r="EX110" s="237"/>
      <c r="EY110" s="237"/>
      <c r="EZ110" s="237"/>
      <c r="FA110" s="237"/>
      <c r="FB110" s="237"/>
      <c r="FC110" s="237"/>
      <c r="FD110" s="237"/>
      <c r="FE110" s="237"/>
      <c r="FF110" s="237"/>
      <c r="FG110" s="237"/>
      <c r="FH110" s="237"/>
      <c r="FI110" s="237"/>
      <c r="FJ110" s="237"/>
      <c r="FK110" s="237"/>
      <c r="FL110" s="237"/>
      <c r="FM110" s="237"/>
      <c r="FN110" s="237"/>
      <c r="FO110" s="237"/>
      <c r="FP110" s="237"/>
      <c r="FQ110" s="237"/>
      <c r="FR110" s="237"/>
      <c r="FS110" s="237"/>
      <c r="FT110" s="237"/>
      <c r="FU110" s="237"/>
      <c r="FV110" s="237"/>
      <c r="FW110" s="237"/>
      <c r="FX110" s="237"/>
      <c r="FY110" s="237"/>
      <c r="FZ110" s="237"/>
      <c r="GA110" s="237"/>
      <c r="GB110" s="237"/>
      <c r="GC110" s="237"/>
      <c r="GD110" s="237"/>
      <c r="GE110" s="237"/>
      <c r="GF110" s="237"/>
      <c r="GG110" s="237"/>
      <c r="GH110" s="237"/>
      <c r="GI110" s="237"/>
      <c r="GJ110" s="237"/>
      <c r="GK110" s="237"/>
      <c r="GL110" s="237"/>
      <c r="GM110" s="237"/>
      <c r="GN110" s="237"/>
      <c r="GO110" s="237"/>
      <c r="GP110" s="237"/>
      <c r="GQ110" s="237"/>
      <c r="GR110" s="237"/>
      <c r="GS110" s="237"/>
      <c r="GT110" s="237"/>
      <c r="GU110" s="237"/>
      <c r="GV110" s="237"/>
      <c r="GW110" s="237"/>
      <c r="GX110" s="237"/>
      <c r="GY110" s="237"/>
      <c r="GZ110" s="237"/>
      <c r="HA110" s="237"/>
      <c r="HB110" s="237"/>
      <c r="HC110" s="237"/>
      <c r="HD110" s="237"/>
      <c r="HE110" s="237"/>
      <c r="HF110" s="237"/>
      <c r="HG110" s="237"/>
      <c r="HH110" s="237"/>
      <c r="HI110" s="237"/>
      <c r="HJ110" s="237"/>
      <c r="HK110" s="237"/>
      <c r="HL110" s="237"/>
      <c r="HM110" s="237"/>
      <c r="HN110" s="237"/>
      <c r="HO110" s="237"/>
      <c r="HP110" s="237"/>
      <c r="HQ110" s="237"/>
      <c r="HR110" s="237"/>
      <c r="HS110" s="237"/>
      <c r="HT110" s="237"/>
      <c r="HU110" s="237"/>
      <c r="HV110" s="237"/>
      <c r="HW110" s="237"/>
      <c r="HX110" s="237"/>
      <c r="HY110" s="237"/>
      <c r="HZ110" s="237"/>
      <c r="IA110" s="237"/>
      <c r="IB110" s="237"/>
      <c r="IC110" s="237"/>
      <c r="ID110" s="237"/>
      <c r="IE110" s="237"/>
      <c r="IF110" s="237"/>
      <c r="IG110" s="237"/>
      <c r="IH110" s="237"/>
      <c r="II110" s="237"/>
      <c r="IJ110" s="237"/>
      <c r="IK110" s="237"/>
      <c r="IL110" s="237"/>
      <c r="IM110" s="237"/>
      <c r="IN110" s="237"/>
      <c r="IO110" s="237"/>
      <c r="IP110" s="237"/>
      <c r="IQ110" s="237"/>
      <c r="IR110" s="237"/>
      <c r="IS110" s="237"/>
      <c r="IT110" s="237"/>
      <c r="IU110" s="237"/>
    </row>
    <row r="111" s="222" customFormat="1" ht="31.199999999999999">
      <c r="A111" s="231"/>
      <c r="B111" s="410">
        <v>43830</v>
      </c>
      <c r="C111" s="410" t="s">
        <v>425</v>
      </c>
      <c r="D111" s="410" t="s">
        <v>426</v>
      </c>
      <c r="E111" s="410" t="s">
        <v>427</v>
      </c>
      <c r="F111" s="410" t="s">
        <v>428</v>
      </c>
      <c r="G111" s="410" t="s">
        <v>429</v>
      </c>
      <c r="H111" s="410" t="s">
        <v>430</v>
      </c>
      <c r="I111" s="410" t="s">
        <v>431</v>
      </c>
      <c r="J111" s="410">
        <v>43830</v>
      </c>
      <c r="K111" s="410" t="s">
        <v>425</v>
      </c>
      <c r="L111" s="410" t="s">
        <v>426</v>
      </c>
      <c r="M111" s="410" t="s">
        <v>427</v>
      </c>
      <c r="N111" s="410" t="s">
        <v>428</v>
      </c>
      <c r="O111" s="410" t="s">
        <v>429</v>
      </c>
      <c r="P111" s="410" t="s">
        <v>430</v>
      </c>
      <c r="Q111" s="410" t="s">
        <v>431</v>
      </c>
      <c r="R111" s="240" t="s">
        <v>432</v>
      </c>
      <c r="S111" s="240" t="s">
        <v>433</v>
      </c>
      <c r="T111" s="240" t="s">
        <v>434</v>
      </c>
      <c r="U111" s="240" t="s">
        <v>432</v>
      </c>
      <c r="V111" s="240" t="s">
        <v>433</v>
      </c>
      <c r="W111" s="240" t="s">
        <v>434</v>
      </c>
      <c r="X111" s="240" t="str">
        <f t="shared" si="205"/>
        <v xml:space="preserve">в тыс. руб.</v>
      </c>
      <c r="Y111" s="240" t="str">
        <f t="shared" si="206"/>
        <v xml:space="preserve">темп прироста, %</v>
      </c>
      <c r="Z111" s="240" t="str">
        <f t="shared" si="207"/>
        <v xml:space="preserve">в структуре, %</v>
      </c>
      <c r="AA111" s="240" t="str">
        <f t="shared" si="208"/>
        <v xml:space="preserve">в тыс. руб.</v>
      </c>
      <c r="AB111" s="240" t="str">
        <f t="shared" si="209"/>
        <v xml:space="preserve">темп прироста, %</v>
      </c>
      <c r="AC111" s="240" t="str">
        <f t="shared" si="210"/>
        <v xml:space="preserve">в структуре, %</v>
      </c>
      <c r="AD111" s="240" t="str">
        <f t="shared" si="211"/>
        <v xml:space="preserve">в тыс. руб.</v>
      </c>
      <c r="AE111" s="240" t="str">
        <f t="shared" si="212"/>
        <v xml:space="preserve">темп прироста, %</v>
      </c>
      <c r="AF111" s="240" t="str">
        <f t="shared" si="213"/>
        <v xml:space="preserve">в структуре, %</v>
      </c>
      <c r="AG111" s="240" t="str">
        <f t="shared" si="214"/>
        <v xml:space="preserve">в тыс. руб.</v>
      </c>
      <c r="AH111" s="240" t="str">
        <f t="shared" si="215"/>
        <v xml:space="preserve">темп прироста, %</v>
      </c>
      <c r="AI111" s="240" t="str">
        <f t="shared" si="216"/>
        <v xml:space="preserve">в структуре, %</v>
      </c>
      <c r="AJ111" s="240" t="str">
        <f t="shared" si="217"/>
        <v xml:space="preserve">в тыс. руб.</v>
      </c>
      <c r="AK111" s="240" t="str">
        <f t="shared" si="218"/>
        <v xml:space="preserve">темп прироста, %</v>
      </c>
      <c r="AL111" s="240" t="str">
        <f t="shared" si="219"/>
        <v xml:space="preserve">в структуре, %</v>
      </c>
      <c r="AM111" s="237"/>
      <c r="AN111" s="237"/>
      <c r="AO111" s="237"/>
      <c r="AP111" s="237"/>
      <c r="AQ111" s="237"/>
      <c r="AR111" s="237"/>
      <c r="AS111" s="237"/>
      <c r="AT111" s="237"/>
      <c r="AU111" s="237"/>
      <c r="AV111" s="237"/>
      <c r="AW111" s="237"/>
      <c r="AX111" s="237"/>
      <c r="AY111" s="237"/>
      <c r="AZ111" s="237"/>
      <c r="BA111" s="237"/>
      <c r="BB111" s="237"/>
      <c r="BC111" s="237"/>
      <c r="BD111" s="237"/>
      <c r="BE111" s="237"/>
      <c r="BF111" s="237"/>
      <c r="BG111" s="237"/>
      <c r="BH111" s="237"/>
      <c r="BI111" s="237"/>
      <c r="BJ111" s="237"/>
      <c r="BK111" s="237"/>
      <c r="BL111" s="237"/>
      <c r="BM111" s="237"/>
      <c r="BN111" s="237"/>
      <c r="BO111" s="237"/>
      <c r="BP111" s="237"/>
      <c r="BQ111" s="237"/>
      <c r="BR111" s="237"/>
      <c r="BS111" s="237"/>
      <c r="BT111" s="237"/>
      <c r="BU111" s="237"/>
      <c r="BV111" s="237"/>
      <c r="BW111" s="237"/>
      <c r="BX111" s="237"/>
      <c r="BY111" s="237"/>
      <c r="BZ111" s="237"/>
      <c r="CA111" s="237"/>
      <c r="CB111" s="237"/>
      <c r="CC111" s="237"/>
      <c r="CD111" s="237"/>
      <c r="CE111" s="237"/>
      <c r="CF111" s="237"/>
      <c r="CG111" s="237"/>
      <c r="CH111" s="237"/>
      <c r="CI111" s="237"/>
      <c r="CJ111" s="237"/>
      <c r="CK111" s="237"/>
      <c r="CL111" s="237"/>
      <c r="CM111" s="237"/>
      <c r="CN111" s="237"/>
      <c r="CO111" s="237"/>
      <c r="CP111" s="237"/>
      <c r="CQ111" s="237"/>
      <c r="CR111" s="237"/>
      <c r="CS111" s="237"/>
      <c r="CT111" s="237"/>
      <c r="CU111" s="237"/>
      <c r="CV111" s="237"/>
      <c r="CW111" s="237"/>
      <c r="CX111" s="237"/>
      <c r="CY111" s="237"/>
      <c r="CZ111" s="237"/>
      <c r="DA111" s="237"/>
      <c r="DB111" s="237"/>
      <c r="DC111" s="237"/>
      <c r="DD111" s="237"/>
      <c r="DE111" s="237"/>
      <c r="DF111" s="237"/>
      <c r="DG111" s="237"/>
      <c r="DH111" s="237"/>
      <c r="DI111" s="237"/>
      <c r="DJ111" s="237"/>
      <c r="DK111" s="237"/>
      <c r="DL111" s="237"/>
      <c r="DM111" s="237"/>
      <c r="DN111" s="237"/>
      <c r="DO111" s="237"/>
      <c r="DP111" s="237"/>
      <c r="DQ111" s="237"/>
      <c r="DR111" s="237"/>
      <c r="DS111" s="237"/>
      <c r="DT111" s="237"/>
      <c r="DU111" s="237"/>
      <c r="DV111" s="237"/>
      <c r="DW111" s="237"/>
      <c r="DX111" s="237"/>
      <c r="DY111" s="237"/>
      <c r="DZ111" s="237"/>
      <c r="EA111" s="237"/>
      <c r="EB111" s="237"/>
      <c r="EC111" s="237"/>
      <c r="ED111" s="237"/>
      <c r="EE111" s="237"/>
      <c r="EF111" s="237"/>
      <c r="EG111" s="237"/>
      <c r="EH111" s="237"/>
      <c r="EI111" s="237"/>
      <c r="EJ111" s="237"/>
      <c r="EK111" s="237"/>
      <c r="EL111" s="237"/>
      <c r="EM111" s="237"/>
      <c r="EN111" s="237"/>
      <c r="EO111" s="237"/>
      <c r="EP111" s="237"/>
      <c r="EQ111" s="237"/>
      <c r="ER111" s="237"/>
      <c r="ES111" s="237"/>
      <c r="ET111" s="237"/>
      <c r="EU111" s="237"/>
      <c r="EV111" s="237"/>
      <c r="EW111" s="237"/>
      <c r="EX111" s="237"/>
      <c r="EY111" s="237"/>
      <c r="EZ111" s="237"/>
      <c r="FA111" s="237"/>
      <c r="FB111" s="237"/>
      <c r="FC111" s="237"/>
      <c r="FD111" s="237"/>
      <c r="FE111" s="237"/>
      <c r="FF111" s="237"/>
      <c r="FG111" s="237"/>
      <c r="FH111" s="237"/>
      <c r="FI111" s="237"/>
      <c r="FJ111" s="237"/>
      <c r="FK111" s="237"/>
      <c r="FL111" s="237"/>
      <c r="FM111" s="237"/>
      <c r="FN111" s="237"/>
      <c r="FO111" s="237"/>
      <c r="FP111" s="237"/>
      <c r="FQ111" s="237"/>
      <c r="FR111" s="237"/>
      <c r="FS111" s="237"/>
      <c r="FT111" s="237"/>
      <c r="FU111" s="237"/>
      <c r="FV111" s="237"/>
      <c r="FW111" s="237"/>
      <c r="FX111" s="237"/>
      <c r="FY111" s="237"/>
      <c r="FZ111" s="237"/>
      <c r="GA111" s="237"/>
      <c r="GB111" s="237"/>
      <c r="GC111" s="237"/>
      <c r="GD111" s="237"/>
      <c r="GE111" s="237"/>
      <c r="GF111" s="237"/>
      <c r="GG111" s="237"/>
      <c r="GH111" s="237"/>
      <c r="GI111" s="237"/>
      <c r="GJ111" s="237"/>
      <c r="GK111" s="237"/>
      <c r="GL111" s="237"/>
      <c r="GM111" s="237"/>
      <c r="GN111" s="237"/>
      <c r="GO111" s="237"/>
      <c r="GP111" s="237"/>
      <c r="GQ111" s="237"/>
      <c r="GR111" s="237"/>
      <c r="GS111" s="237"/>
      <c r="GT111" s="237"/>
      <c r="GU111" s="237"/>
      <c r="GV111" s="237"/>
      <c r="GW111" s="237"/>
      <c r="GX111" s="237"/>
      <c r="GY111" s="237"/>
      <c r="GZ111" s="237"/>
      <c r="HA111" s="237"/>
      <c r="HB111" s="237"/>
      <c r="HC111" s="237"/>
      <c r="HD111" s="237"/>
      <c r="HE111" s="237"/>
      <c r="HF111" s="237"/>
      <c r="HG111" s="237"/>
      <c r="HH111" s="237"/>
      <c r="HI111" s="237"/>
      <c r="HJ111" s="237"/>
      <c r="HK111" s="237"/>
      <c r="HL111" s="237"/>
      <c r="HM111" s="237"/>
      <c r="HN111" s="237"/>
      <c r="HO111" s="237"/>
      <c r="HP111" s="237"/>
      <c r="HQ111" s="237"/>
      <c r="HR111" s="237"/>
      <c r="HS111" s="237"/>
      <c r="HT111" s="237"/>
      <c r="HU111" s="237"/>
      <c r="HV111" s="237"/>
      <c r="HW111" s="237"/>
      <c r="HX111" s="237"/>
      <c r="HY111" s="237"/>
      <c r="HZ111" s="237"/>
      <c r="IA111" s="237"/>
      <c r="IB111" s="237"/>
      <c r="IC111" s="237"/>
      <c r="ID111" s="237"/>
      <c r="IE111" s="237"/>
      <c r="IF111" s="237"/>
      <c r="IG111" s="237"/>
      <c r="IH111" s="237"/>
      <c r="II111" s="237"/>
      <c r="IJ111" s="237"/>
      <c r="IK111" s="237"/>
      <c r="IL111" s="237"/>
      <c r="IM111" s="237"/>
      <c r="IN111" s="237"/>
      <c r="IO111" s="237"/>
      <c r="IP111" s="237"/>
      <c r="IQ111" s="237"/>
      <c r="IR111" s="237"/>
      <c r="IS111" s="237"/>
      <c r="IT111" s="237"/>
      <c r="IU111" s="237"/>
    </row>
    <row r="112" s="436" customFormat="1" ht="13.800000000000001">
      <c r="A112" s="438" t="s">
        <v>661</v>
      </c>
      <c r="B112" s="439"/>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439"/>
      <c r="AF112" s="439"/>
      <c r="AG112" s="439"/>
      <c r="AH112" s="439"/>
      <c r="AI112" s="439"/>
      <c r="AJ112" s="439"/>
      <c r="AK112" s="439"/>
      <c r="AL112" s="439"/>
    </row>
    <row r="113" s="436" customFormat="1" ht="13.800000000000001">
      <c r="A113" s="438" t="s">
        <v>662</v>
      </c>
      <c r="B113" s="439"/>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39"/>
      <c r="AF113" s="439"/>
      <c r="AG113" s="439"/>
      <c r="AH113" s="439"/>
      <c r="AI113" s="439"/>
      <c r="AJ113" s="439"/>
      <c r="AK113" s="439"/>
      <c r="AL113" s="439"/>
    </row>
    <row r="114" s="436" customFormat="1" ht="13.800000000000001">
      <c r="A114" s="438" t="s">
        <v>663</v>
      </c>
      <c r="B114" s="439"/>
      <c r="C114" s="439"/>
      <c r="D114" s="439"/>
      <c r="E114" s="439"/>
      <c r="F114" s="439"/>
      <c r="G114" s="439"/>
      <c r="H114" s="439"/>
      <c r="I114" s="439"/>
      <c r="J114" s="439"/>
      <c r="K114" s="439"/>
      <c r="L114" s="439"/>
      <c r="M114" s="439"/>
      <c r="N114" s="439"/>
      <c r="O114" s="439"/>
      <c r="P114" s="439"/>
      <c r="Q114" s="439"/>
      <c r="R114" s="439"/>
      <c r="S114" s="439"/>
      <c r="T114" s="439"/>
      <c r="U114" s="439"/>
      <c r="V114" s="439"/>
      <c r="W114" s="439"/>
      <c r="X114" s="439"/>
      <c r="Y114" s="439"/>
      <c r="Z114" s="439"/>
      <c r="AA114" s="439"/>
      <c r="AB114" s="439"/>
      <c r="AC114" s="439"/>
      <c r="AD114" s="439"/>
      <c r="AE114" s="439"/>
      <c r="AF114" s="439"/>
      <c r="AG114" s="439"/>
      <c r="AH114" s="439"/>
      <c r="AI114" s="439"/>
      <c r="AJ114" s="439"/>
      <c r="AK114" s="439"/>
      <c r="AL114" s="439"/>
    </row>
    <row r="115" s="436" customFormat="1" ht="13.800000000000001">
      <c r="A115" s="440" t="s">
        <v>653</v>
      </c>
      <c r="B115" s="439"/>
      <c r="C115" s="439"/>
      <c r="D115" s="439"/>
      <c r="E115" s="439"/>
      <c r="F115" s="439"/>
      <c r="G115" s="439"/>
      <c r="H115" s="439"/>
      <c r="I115" s="439"/>
      <c r="J115" s="439"/>
      <c r="K115" s="439"/>
      <c r="L115" s="439"/>
      <c r="M115" s="439"/>
      <c r="N115" s="439"/>
      <c r="O115" s="439"/>
      <c r="P115" s="439"/>
      <c r="Q115" s="439"/>
      <c r="R115" s="439"/>
      <c r="S115" s="439"/>
      <c r="T115" s="439"/>
      <c r="U115" s="439"/>
      <c r="V115" s="439"/>
      <c r="W115" s="439"/>
      <c r="X115" s="439"/>
      <c r="Y115" s="439"/>
      <c r="Z115" s="439"/>
      <c r="AA115" s="439"/>
      <c r="AB115" s="439"/>
      <c r="AC115" s="439"/>
      <c r="AD115" s="439"/>
      <c r="AE115" s="439"/>
      <c r="AF115" s="439"/>
      <c r="AG115" s="439"/>
      <c r="AH115" s="439"/>
      <c r="AI115" s="439"/>
      <c r="AJ115" s="439"/>
      <c r="AK115" s="439"/>
      <c r="AL115" s="439"/>
    </row>
    <row r="116" s="436" customFormat="1" ht="13.199999999999999">
      <c r="A116" s="437"/>
      <c r="B116" s="441"/>
      <c r="C116" s="441"/>
      <c r="D116" s="441"/>
      <c r="E116" s="441"/>
    </row>
    <row r="117" s="436" customFormat="1" ht="13.199999999999999">
      <c r="A117" s="437"/>
    </row>
    <row r="118" s="436" customFormat="1" ht="13.199999999999999">
      <c r="A118" s="437" t="s">
        <v>664</v>
      </c>
    </row>
    <row r="119" s="222" customFormat="1" ht="15.75" customHeight="1">
      <c r="A119" s="224" t="s">
        <v>177</v>
      </c>
      <c r="B119" s="226" t="s">
        <v>421</v>
      </c>
      <c r="C119" s="226"/>
      <c r="D119" s="226"/>
      <c r="E119" s="226"/>
      <c r="F119" s="226"/>
      <c r="G119" s="226"/>
      <c r="H119" s="226"/>
      <c r="I119" s="226"/>
      <c r="J119" s="227" t="s">
        <v>422</v>
      </c>
      <c r="K119" s="227"/>
      <c r="L119" s="227"/>
      <c r="M119" s="227"/>
      <c r="N119" s="227"/>
      <c r="O119" s="227"/>
      <c r="P119" s="227"/>
      <c r="Q119" s="227"/>
      <c r="R119" s="228" t="s">
        <v>423</v>
      </c>
      <c r="S119" s="228"/>
      <c r="T119" s="228"/>
      <c r="U119" s="228"/>
      <c r="V119" s="228"/>
      <c r="W119" s="228"/>
      <c r="X119" s="228"/>
      <c r="Y119" s="228"/>
      <c r="Z119" s="228"/>
      <c r="AA119" s="228"/>
      <c r="AB119" s="228"/>
      <c r="AC119" s="228"/>
      <c r="AD119" s="228"/>
      <c r="AE119" s="228"/>
      <c r="AF119" s="228"/>
      <c r="AG119" s="228"/>
      <c r="AH119" s="228"/>
      <c r="AI119" s="228"/>
      <c r="AJ119" s="228"/>
      <c r="AK119" s="228"/>
      <c r="AL119" s="228"/>
    </row>
    <row r="120" s="222" customFormat="1">
      <c r="A120" s="229"/>
      <c r="B120" s="226"/>
      <c r="C120" s="226"/>
      <c r="D120" s="226"/>
      <c r="E120" s="226"/>
      <c r="F120" s="226"/>
      <c r="G120" s="226"/>
      <c r="H120" s="226"/>
      <c r="I120" s="226"/>
      <c r="J120" s="227"/>
      <c r="K120" s="227"/>
      <c r="L120" s="227"/>
      <c r="M120" s="227"/>
      <c r="N120" s="227"/>
      <c r="O120" s="227"/>
      <c r="P120" s="227"/>
      <c r="Q120" s="227"/>
      <c r="R120" s="231" t="s">
        <v>320</v>
      </c>
      <c r="S120" s="231"/>
      <c r="T120" s="231"/>
      <c r="U120" s="232" t="s">
        <v>321</v>
      </c>
      <c r="V120" s="232"/>
      <c r="W120" s="232"/>
      <c r="X120" s="232" t="s">
        <v>322</v>
      </c>
      <c r="Y120" s="232"/>
      <c r="Z120" s="232"/>
      <c r="AA120" s="232" t="s">
        <v>323</v>
      </c>
      <c r="AB120" s="232"/>
      <c r="AC120" s="232"/>
      <c r="AD120" s="232" t="s">
        <v>324</v>
      </c>
      <c r="AE120" s="232"/>
      <c r="AF120" s="232"/>
      <c r="AG120" s="233" t="s">
        <v>325</v>
      </c>
      <c r="AH120" s="234"/>
      <c r="AI120" s="235"/>
      <c r="AJ120" s="236" t="s">
        <v>326</v>
      </c>
      <c r="AK120" s="236"/>
      <c r="AL120" s="236"/>
      <c r="AM120" s="237"/>
      <c r="AN120" s="237"/>
      <c r="AO120" s="237"/>
      <c r="AP120" s="237"/>
      <c r="AQ120" s="237"/>
      <c r="AR120" s="237"/>
      <c r="AS120" s="237"/>
      <c r="AT120" s="237"/>
      <c r="AU120" s="237"/>
      <c r="AV120" s="237"/>
      <c r="AW120" s="237"/>
      <c r="AX120" s="237"/>
      <c r="AY120" s="237"/>
      <c r="AZ120" s="237"/>
      <c r="BA120" s="237"/>
      <c r="BB120" s="237"/>
      <c r="BC120" s="237"/>
      <c r="BD120" s="237"/>
      <c r="BE120" s="237"/>
      <c r="BF120" s="237"/>
      <c r="BG120" s="237"/>
      <c r="BH120" s="237"/>
      <c r="BI120" s="237"/>
      <c r="BJ120" s="237"/>
      <c r="BK120" s="237"/>
      <c r="BL120" s="237"/>
      <c r="BM120" s="237"/>
      <c r="BN120" s="237"/>
      <c r="BO120" s="237"/>
      <c r="BP120" s="237"/>
      <c r="BQ120" s="237"/>
      <c r="BR120" s="237"/>
      <c r="BS120" s="237"/>
      <c r="BT120" s="237"/>
      <c r="BU120" s="237"/>
      <c r="BV120" s="237"/>
      <c r="BW120" s="237"/>
      <c r="BX120" s="237"/>
      <c r="BY120" s="237"/>
      <c r="BZ120" s="237"/>
      <c r="CA120" s="237"/>
      <c r="CB120" s="237"/>
      <c r="CC120" s="237"/>
      <c r="CD120" s="237"/>
      <c r="CE120" s="237"/>
      <c r="CF120" s="237"/>
      <c r="CG120" s="237"/>
      <c r="CH120" s="237"/>
      <c r="CI120" s="237"/>
      <c r="CJ120" s="237"/>
      <c r="CK120" s="237"/>
      <c r="CL120" s="237"/>
      <c r="CM120" s="237"/>
      <c r="CN120" s="237"/>
      <c r="CO120" s="237"/>
      <c r="CP120" s="237"/>
      <c r="CQ120" s="237"/>
      <c r="CR120" s="237"/>
      <c r="CS120" s="237"/>
      <c r="CT120" s="237"/>
      <c r="CU120" s="237"/>
      <c r="CV120" s="237"/>
      <c r="CW120" s="237"/>
      <c r="CX120" s="237"/>
      <c r="CY120" s="237"/>
      <c r="CZ120" s="237"/>
      <c r="DA120" s="237"/>
      <c r="DB120" s="237"/>
      <c r="DC120" s="237"/>
      <c r="DD120" s="237"/>
      <c r="DE120" s="237"/>
      <c r="DF120" s="237"/>
      <c r="DG120" s="237"/>
      <c r="DH120" s="237"/>
      <c r="DI120" s="237"/>
      <c r="DJ120" s="237"/>
      <c r="DK120" s="237"/>
      <c r="DL120" s="237"/>
      <c r="DM120" s="237"/>
      <c r="DN120" s="237"/>
      <c r="DO120" s="237"/>
      <c r="DP120" s="237"/>
      <c r="DQ120" s="237"/>
      <c r="DR120" s="237"/>
      <c r="DS120" s="237"/>
      <c r="DT120" s="237"/>
      <c r="DU120" s="237"/>
      <c r="DV120" s="237"/>
      <c r="DW120" s="237"/>
      <c r="DX120" s="237"/>
      <c r="DY120" s="237"/>
      <c r="DZ120" s="237"/>
      <c r="EA120" s="237"/>
      <c r="EB120" s="237"/>
      <c r="EC120" s="237"/>
      <c r="ED120" s="237"/>
      <c r="EE120" s="237"/>
      <c r="EF120" s="237"/>
      <c r="EG120" s="237"/>
      <c r="EH120" s="237"/>
      <c r="EI120" s="237"/>
      <c r="EJ120" s="237"/>
      <c r="EK120" s="237"/>
      <c r="EL120" s="237"/>
      <c r="EM120" s="237"/>
      <c r="EN120" s="237"/>
      <c r="EO120" s="237"/>
      <c r="EP120" s="237"/>
      <c r="EQ120" s="237"/>
      <c r="ER120" s="237"/>
      <c r="ES120" s="237"/>
      <c r="ET120" s="237"/>
      <c r="EU120" s="237"/>
      <c r="EV120" s="237"/>
      <c r="EW120" s="237"/>
      <c r="EX120" s="237"/>
      <c r="EY120" s="237"/>
      <c r="EZ120" s="237"/>
      <c r="FA120" s="237"/>
      <c r="FB120" s="237"/>
      <c r="FC120" s="237"/>
      <c r="FD120" s="237"/>
      <c r="FE120" s="237"/>
      <c r="FF120" s="237"/>
      <c r="FG120" s="237"/>
      <c r="FH120" s="237"/>
      <c r="FI120" s="237"/>
      <c r="FJ120" s="237"/>
      <c r="FK120" s="237"/>
      <c r="FL120" s="237"/>
      <c r="FM120" s="237"/>
      <c r="FN120" s="237"/>
      <c r="FO120" s="237"/>
      <c r="FP120" s="237"/>
      <c r="FQ120" s="237"/>
      <c r="FR120" s="237"/>
      <c r="FS120" s="237"/>
      <c r="FT120" s="237"/>
      <c r="FU120" s="237"/>
      <c r="FV120" s="237"/>
      <c r="FW120" s="237"/>
      <c r="FX120" s="237"/>
      <c r="FY120" s="237"/>
      <c r="FZ120" s="237"/>
      <c r="GA120" s="237"/>
      <c r="GB120" s="237"/>
      <c r="GC120" s="237"/>
      <c r="GD120" s="237"/>
      <c r="GE120" s="237"/>
      <c r="GF120" s="237"/>
      <c r="GG120" s="237"/>
      <c r="GH120" s="237"/>
      <c r="GI120" s="237"/>
      <c r="GJ120" s="237"/>
      <c r="GK120" s="237"/>
      <c r="GL120" s="237"/>
      <c r="GM120" s="237"/>
      <c r="GN120" s="237"/>
      <c r="GO120" s="237"/>
      <c r="GP120" s="237"/>
      <c r="GQ120" s="237"/>
      <c r="GR120" s="237"/>
      <c r="GS120" s="237"/>
      <c r="GT120" s="237"/>
      <c r="GU120" s="237"/>
      <c r="GV120" s="237"/>
      <c r="GW120" s="237"/>
      <c r="GX120" s="237"/>
      <c r="GY120" s="237"/>
      <c r="GZ120" s="237"/>
      <c r="HA120" s="237"/>
      <c r="HB120" s="237"/>
      <c r="HC120" s="237"/>
      <c r="HD120" s="237"/>
      <c r="HE120" s="237"/>
      <c r="HF120" s="237"/>
      <c r="HG120" s="237"/>
      <c r="HH120" s="237"/>
      <c r="HI120" s="237"/>
      <c r="HJ120" s="237"/>
      <c r="HK120" s="237"/>
      <c r="HL120" s="237"/>
      <c r="HM120" s="237"/>
      <c r="HN120" s="237"/>
      <c r="HO120" s="237"/>
      <c r="HP120" s="237"/>
      <c r="HQ120" s="237"/>
      <c r="HR120" s="237"/>
      <c r="HS120" s="237"/>
      <c r="HT120" s="237"/>
      <c r="HU120" s="237"/>
      <c r="HV120" s="237"/>
      <c r="HW120" s="237"/>
      <c r="HX120" s="237"/>
      <c r="HY120" s="237"/>
      <c r="HZ120" s="237"/>
      <c r="IA120" s="237"/>
      <c r="IB120" s="237"/>
      <c r="IC120" s="237"/>
      <c r="ID120" s="237"/>
      <c r="IE120" s="237"/>
      <c r="IF120" s="237"/>
      <c r="IG120" s="237"/>
      <c r="IH120" s="237"/>
      <c r="II120" s="237"/>
      <c r="IJ120" s="237"/>
      <c r="IK120" s="237"/>
      <c r="IL120" s="237"/>
      <c r="IM120" s="237"/>
      <c r="IN120" s="237"/>
      <c r="IO120" s="237"/>
      <c r="IP120" s="237"/>
      <c r="IQ120" s="237"/>
      <c r="IR120" s="237"/>
      <c r="IS120" s="237"/>
      <c r="IT120" s="237"/>
      <c r="IU120" s="237"/>
    </row>
    <row r="121" s="222" customFormat="1" ht="31.199999999999999">
      <c r="A121" s="231"/>
      <c r="B121" s="410">
        <v>43830</v>
      </c>
      <c r="C121" s="410" t="s">
        <v>425</v>
      </c>
      <c r="D121" s="410" t="s">
        <v>426</v>
      </c>
      <c r="E121" s="410" t="s">
        <v>427</v>
      </c>
      <c r="F121" s="410" t="s">
        <v>428</v>
      </c>
      <c r="G121" s="410" t="s">
        <v>429</v>
      </c>
      <c r="H121" s="410" t="s">
        <v>430</v>
      </c>
      <c r="I121" s="410" t="s">
        <v>431</v>
      </c>
      <c r="J121" s="410">
        <v>43830</v>
      </c>
      <c r="K121" s="410" t="s">
        <v>425</v>
      </c>
      <c r="L121" s="410" t="s">
        <v>426</v>
      </c>
      <c r="M121" s="410" t="s">
        <v>427</v>
      </c>
      <c r="N121" s="410" t="s">
        <v>428</v>
      </c>
      <c r="O121" s="410" t="s">
        <v>429</v>
      </c>
      <c r="P121" s="410" t="s">
        <v>430</v>
      </c>
      <c r="Q121" s="410" t="s">
        <v>431</v>
      </c>
      <c r="R121" s="240" t="s">
        <v>432</v>
      </c>
      <c r="S121" s="240" t="s">
        <v>433</v>
      </c>
      <c r="T121" s="240" t="s">
        <v>434</v>
      </c>
      <c r="U121" s="240" t="s">
        <v>432</v>
      </c>
      <c r="V121" s="240" t="s">
        <v>433</v>
      </c>
      <c r="W121" s="240" t="s">
        <v>434</v>
      </c>
      <c r="X121" s="240" t="str">
        <f t="shared" si="205"/>
        <v xml:space="preserve">в тыс. руб.</v>
      </c>
      <c r="Y121" s="240" t="str">
        <f t="shared" si="206"/>
        <v xml:space="preserve">темп прироста, %</v>
      </c>
      <c r="Z121" s="240" t="str">
        <f t="shared" si="207"/>
        <v xml:space="preserve">в структуре, %</v>
      </c>
      <c r="AA121" s="240" t="str">
        <f t="shared" si="208"/>
        <v xml:space="preserve">в тыс. руб.</v>
      </c>
      <c r="AB121" s="240" t="str">
        <f t="shared" si="209"/>
        <v xml:space="preserve">темп прироста, %</v>
      </c>
      <c r="AC121" s="240" t="str">
        <f t="shared" si="210"/>
        <v xml:space="preserve">в структуре, %</v>
      </c>
      <c r="AD121" s="240" t="str">
        <f t="shared" si="211"/>
        <v xml:space="preserve">в тыс. руб.</v>
      </c>
      <c r="AE121" s="240" t="str">
        <f t="shared" si="212"/>
        <v xml:space="preserve">темп прироста, %</v>
      </c>
      <c r="AF121" s="240" t="str">
        <f t="shared" si="213"/>
        <v xml:space="preserve">в структуре, %</v>
      </c>
      <c r="AG121" s="240" t="str">
        <f t="shared" si="214"/>
        <v xml:space="preserve">в тыс. руб.</v>
      </c>
      <c r="AH121" s="240" t="str">
        <f t="shared" si="215"/>
        <v xml:space="preserve">темп прироста, %</v>
      </c>
      <c r="AI121" s="240" t="str">
        <f t="shared" si="216"/>
        <v xml:space="preserve">в структуре, %</v>
      </c>
      <c r="AJ121" s="240" t="str">
        <f t="shared" si="217"/>
        <v xml:space="preserve">в тыс. руб.</v>
      </c>
      <c r="AK121" s="240" t="str">
        <f t="shared" si="218"/>
        <v xml:space="preserve">темп прироста, %</v>
      </c>
      <c r="AL121" s="240" t="str">
        <f t="shared" si="219"/>
        <v xml:space="preserve">в структуре, %</v>
      </c>
      <c r="AM121" s="237"/>
      <c r="AN121" s="237"/>
      <c r="AO121" s="237"/>
      <c r="AP121" s="237"/>
      <c r="AQ121" s="237"/>
      <c r="AR121" s="237"/>
      <c r="AS121" s="237"/>
      <c r="AT121" s="237"/>
      <c r="AU121" s="237"/>
      <c r="AV121" s="237"/>
      <c r="AW121" s="237"/>
      <c r="AX121" s="237"/>
      <c r="AY121" s="237"/>
      <c r="AZ121" s="237"/>
      <c r="BA121" s="237"/>
      <c r="BB121" s="237"/>
      <c r="BC121" s="237"/>
      <c r="BD121" s="237"/>
      <c r="BE121" s="237"/>
      <c r="BF121" s="237"/>
      <c r="BG121" s="237"/>
      <c r="BH121" s="237"/>
      <c r="BI121" s="237"/>
      <c r="BJ121" s="237"/>
      <c r="BK121" s="237"/>
      <c r="BL121" s="237"/>
      <c r="BM121" s="237"/>
      <c r="BN121" s="237"/>
      <c r="BO121" s="237"/>
      <c r="BP121" s="237"/>
      <c r="BQ121" s="237"/>
      <c r="BR121" s="237"/>
      <c r="BS121" s="237"/>
      <c r="BT121" s="237"/>
      <c r="BU121" s="237"/>
      <c r="BV121" s="237"/>
      <c r="BW121" s="237"/>
      <c r="BX121" s="237"/>
      <c r="BY121" s="237"/>
      <c r="BZ121" s="237"/>
      <c r="CA121" s="237"/>
      <c r="CB121" s="237"/>
      <c r="CC121" s="237"/>
      <c r="CD121" s="237"/>
      <c r="CE121" s="237"/>
      <c r="CF121" s="237"/>
      <c r="CG121" s="237"/>
      <c r="CH121" s="237"/>
      <c r="CI121" s="237"/>
      <c r="CJ121" s="237"/>
      <c r="CK121" s="237"/>
      <c r="CL121" s="237"/>
      <c r="CM121" s="237"/>
      <c r="CN121" s="237"/>
      <c r="CO121" s="237"/>
      <c r="CP121" s="237"/>
      <c r="CQ121" s="237"/>
      <c r="CR121" s="237"/>
      <c r="CS121" s="237"/>
      <c r="CT121" s="237"/>
      <c r="CU121" s="237"/>
      <c r="CV121" s="237"/>
      <c r="CW121" s="237"/>
      <c r="CX121" s="237"/>
      <c r="CY121" s="237"/>
      <c r="CZ121" s="237"/>
      <c r="DA121" s="237"/>
      <c r="DB121" s="237"/>
      <c r="DC121" s="237"/>
      <c r="DD121" s="237"/>
      <c r="DE121" s="237"/>
      <c r="DF121" s="237"/>
      <c r="DG121" s="237"/>
      <c r="DH121" s="237"/>
      <c r="DI121" s="237"/>
      <c r="DJ121" s="237"/>
      <c r="DK121" s="237"/>
      <c r="DL121" s="237"/>
      <c r="DM121" s="237"/>
      <c r="DN121" s="237"/>
      <c r="DO121" s="237"/>
      <c r="DP121" s="237"/>
      <c r="DQ121" s="237"/>
      <c r="DR121" s="237"/>
      <c r="DS121" s="237"/>
      <c r="DT121" s="237"/>
      <c r="DU121" s="237"/>
      <c r="DV121" s="237"/>
      <c r="DW121" s="237"/>
      <c r="DX121" s="237"/>
      <c r="DY121" s="237"/>
      <c r="DZ121" s="237"/>
      <c r="EA121" s="237"/>
      <c r="EB121" s="237"/>
      <c r="EC121" s="237"/>
      <c r="ED121" s="237"/>
      <c r="EE121" s="237"/>
      <c r="EF121" s="237"/>
      <c r="EG121" s="237"/>
      <c r="EH121" s="237"/>
      <c r="EI121" s="237"/>
      <c r="EJ121" s="237"/>
      <c r="EK121" s="237"/>
      <c r="EL121" s="237"/>
      <c r="EM121" s="237"/>
      <c r="EN121" s="237"/>
      <c r="EO121" s="237"/>
      <c r="EP121" s="237"/>
      <c r="EQ121" s="237"/>
      <c r="ER121" s="237"/>
      <c r="ES121" s="237"/>
      <c r="ET121" s="237"/>
      <c r="EU121" s="237"/>
      <c r="EV121" s="237"/>
      <c r="EW121" s="237"/>
      <c r="EX121" s="237"/>
      <c r="EY121" s="237"/>
      <c r="EZ121" s="237"/>
      <c r="FA121" s="237"/>
      <c r="FB121" s="237"/>
      <c r="FC121" s="237"/>
      <c r="FD121" s="237"/>
      <c r="FE121" s="237"/>
      <c r="FF121" s="237"/>
      <c r="FG121" s="237"/>
      <c r="FH121" s="237"/>
      <c r="FI121" s="237"/>
      <c r="FJ121" s="237"/>
      <c r="FK121" s="237"/>
      <c r="FL121" s="237"/>
      <c r="FM121" s="237"/>
      <c r="FN121" s="237"/>
      <c r="FO121" s="237"/>
      <c r="FP121" s="237"/>
      <c r="FQ121" s="237"/>
      <c r="FR121" s="237"/>
      <c r="FS121" s="237"/>
      <c r="FT121" s="237"/>
      <c r="FU121" s="237"/>
      <c r="FV121" s="237"/>
      <c r="FW121" s="237"/>
      <c r="FX121" s="237"/>
      <c r="FY121" s="237"/>
      <c r="FZ121" s="237"/>
      <c r="GA121" s="237"/>
      <c r="GB121" s="237"/>
      <c r="GC121" s="237"/>
      <c r="GD121" s="237"/>
      <c r="GE121" s="237"/>
      <c r="GF121" s="237"/>
      <c r="GG121" s="237"/>
      <c r="GH121" s="237"/>
      <c r="GI121" s="237"/>
      <c r="GJ121" s="237"/>
      <c r="GK121" s="237"/>
      <c r="GL121" s="237"/>
      <c r="GM121" s="237"/>
      <c r="GN121" s="237"/>
      <c r="GO121" s="237"/>
      <c r="GP121" s="237"/>
      <c r="GQ121" s="237"/>
      <c r="GR121" s="237"/>
      <c r="GS121" s="237"/>
      <c r="GT121" s="237"/>
      <c r="GU121" s="237"/>
      <c r="GV121" s="237"/>
      <c r="GW121" s="237"/>
      <c r="GX121" s="237"/>
      <c r="GY121" s="237"/>
      <c r="GZ121" s="237"/>
      <c r="HA121" s="237"/>
      <c r="HB121" s="237"/>
      <c r="HC121" s="237"/>
      <c r="HD121" s="237"/>
      <c r="HE121" s="237"/>
      <c r="HF121" s="237"/>
      <c r="HG121" s="237"/>
      <c r="HH121" s="237"/>
      <c r="HI121" s="237"/>
      <c r="HJ121" s="237"/>
      <c r="HK121" s="237"/>
      <c r="HL121" s="237"/>
      <c r="HM121" s="237"/>
      <c r="HN121" s="237"/>
      <c r="HO121" s="237"/>
      <c r="HP121" s="237"/>
      <c r="HQ121" s="237"/>
      <c r="HR121" s="237"/>
      <c r="HS121" s="237"/>
      <c r="HT121" s="237"/>
      <c r="HU121" s="237"/>
      <c r="HV121" s="237"/>
      <c r="HW121" s="237"/>
      <c r="HX121" s="237"/>
      <c r="HY121" s="237"/>
      <c r="HZ121" s="237"/>
      <c r="IA121" s="237"/>
      <c r="IB121" s="237"/>
      <c r="IC121" s="237"/>
      <c r="ID121" s="237"/>
      <c r="IE121" s="237"/>
      <c r="IF121" s="237"/>
      <c r="IG121" s="237"/>
      <c r="IH121" s="237"/>
      <c r="II121" s="237"/>
      <c r="IJ121" s="237"/>
      <c r="IK121" s="237"/>
      <c r="IL121" s="237"/>
      <c r="IM121" s="237"/>
      <c r="IN121" s="237"/>
      <c r="IO121" s="237"/>
      <c r="IP121" s="237"/>
      <c r="IQ121" s="237"/>
      <c r="IR121" s="237"/>
      <c r="IS121" s="237"/>
      <c r="IT121" s="237"/>
      <c r="IU121" s="237"/>
    </row>
    <row r="122" s="436" customFormat="1" ht="13.800000000000001">
      <c r="A122" s="438" t="s">
        <v>661</v>
      </c>
      <c r="B122" s="439"/>
      <c r="C122" s="439"/>
      <c r="D122" s="439"/>
      <c r="E122" s="439"/>
      <c r="F122" s="439"/>
      <c r="G122" s="439"/>
      <c r="H122" s="439"/>
      <c r="I122" s="439"/>
      <c r="J122" s="439"/>
      <c r="K122" s="439"/>
      <c r="L122" s="439"/>
      <c r="M122" s="439"/>
      <c r="N122" s="439"/>
      <c r="O122" s="439"/>
      <c r="P122" s="439"/>
      <c r="Q122" s="439"/>
      <c r="R122" s="439"/>
      <c r="S122" s="439"/>
      <c r="T122" s="439"/>
      <c r="U122" s="439"/>
      <c r="V122" s="439"/>
      <c r="W122" s="439"/>
      <c r="X122" s="439"/>
      <c r="Y122" s="439"/>
      <c r="Z122" s="439"/>
      <c r="AA122" s="439"/>
      <c r="AB122" s="439"/>
      <c r="AC122" s="439"/>
      <c r="AD122" s="439"/>
      <c r="AE122" s="439"/>
      <c r="AF122" s="439"/>
      <c r="AG122" s="439"/>
      <c r="AH122" s="439"/>
      <c r="AI122" s="439"/>
      <c r="AJ122" s="439"/>
      <c r="AK122" s="439"/>
      <c r="AL122" s="439"/>
    </row>
    <row r="123" s="436" customFormat="1" ht="13.800000000000001">
      <c r="A123" s="438" t="s">
        <v>662</v>
      </c>
      <c r="B123" s="439"/>
      <c r="C123" s="439"/>
      <c r="D123" s="439"/>
      <c r="E123" s="439"/>
      <c r="F123" s="439"/>
      <c r="G123" s="439"/>
      <c r="H123" s="439"/>
      <c r="I123" s="439"/>
      <c r="J123" s="439"/>
      <c r="K123" s="439"/>
      <c r="L123" s="439"/>
      <c r="M123" s="439"/>
      <c r="N123" s="439"/>
      <c r="O123" s="439"/>
      <c r="P123" s="439"/>
      <c r="Q123" s="439"/>
      <c r="R123" s="439"/>
      <c r="S123" s="439"/>
      <c r="T123" s="439"/>
      <c r="U123" s="439"/>
      <c r="V123" s="439"/>
      <c r="W123" s="439"/>
      <c r="X123" s="439"/>
      <c r="Y123" s="439"/>
      <c r="Z123" s="439"/>
      <c r="AA123" s="439"/>
      <c r="AB123" s="439"/>
      <c r="AC123" s="439"/>
      <c r="AD123" s="439"/>
      <c r="AE123" s="439"/>
      <c r="AF123" s="439"/>
      <c r="AG123" s="439"/>
      <c r="AH123" s="439"/>
      <c r="AI123" s="439"/>
      <c r="AJ123" s="439"/>
      <c r="AK123" s="439"/>
      <c r="AL123" s="439"/>
    </row>
    <row r="124" s="436" customFormat="1" ht="13.800000000000001">
      <c r="A124" s="438" t="s">
        <v>663</v>
      </c>
      <c r="B124" s="439"/>
      <c r="C124" s="439"/>
      <c r="D124" s="439"/>
      <c r="E124" s="439"/>
      <c r="F124" s="439"/>
      <c r="G124" s="439"/>
      <c r="H124" s="439"/>
      <c r="I124" s="439"/>
      <c r="J124" s="439"/>
      <c r="K124" s="439"/>
      <c r="L124" s="439"/>
      <c r="M124" s="439"/>
      <c r="N124" s="439"/>
      <c r="O124" s="439"/>
      <c r="P124" s="439"/>
      <c r="Q124" s="439"/>
      <c r="R124" s="439"/>
      <c r="S124" s="439"/>
      <c r="T124" s="439"/>
      <c r="U124" s="439"/>
      <c r="V124" s="439"/>
      <c r="W124" s="439"/>
      <c r="X124" s="439"/>
      <c r="Y124" s="439"/>
      <c r="Z124" s="439"/>
      <c r="AA124" s="439"/>
      <c r="AB124" s="439"/>
      <c r="AC124" s="439"/>
      <c r="AD124" s="439"/>
      <c r="AE124" s="439"/>
      <c r="AF124" s="439"/>
      <c r="AG124" s="439"/>
      <c r="AH124" s="439"/>
      <c r="AI124" s="439"/>
      <c r="AJ124" s="439"/>
      <c r="AK124" s="439"/>
      <c r="AL124" s="439"/>
    </row>
    <row r="125" s="436" customFormat="1" ht="13.800000000000001">
      <c r="A125" s="440" t="s">
        <v>655</v>
      </c>
      <c r="B125" s="439"/>
      <c r="C125" s="439"/>
      <c r="D125" s="439"/>
      <c r="E125" s="439"/>
      <c r="F125" s="439"/>
      <c r="G125" s="439"/>
      <c r="H125" s="439"/>
      <c r="I125" s="439"/>
      <c r="J125" s="439"/>
      <c r="K125" s="439"/>
      <c r="L125" s="439"/>
      <c r="M125" s="439"/>
      <c r="N125" s="439"/>
      <c r="O125" s="439"/>
      <c r="P125" s="439"/>
      <c r="Q125" s="439"/>
      <c r="R125" s="439"/>
      <c r="S125" s="439"/>
      <c r="T125" s="439"/>
      <c r="U125" s="439"/>
      <c r="V125" s="439"/>
      <c r="W125" s="439"/>
      <c r="X125" s="439"/>
      <c r="Y125" s="439"/>
      <c r="Z125" s="439"/>
      <c r="AA125" s="439"/>
      <c r="AB125" s="439"/>
      <c r="AC125" s="439"/>
      <c r="AD125" s="439"/>
      <c r="AE125" s="439"/>
      <c r="AF125" s="439"/>
      <c r="AG125" s="439"/>
      <c r="AH125" s="439"/>
      <c r="AI125" s="439"/>
      <c r="AJ125" s="439"/>
      <c r="AK125" s="439"/>
      <c r="AL125" s="439"/>
    </row>
  </sheetData>
  <mergeCells count="124">
    <mergeCell ref="J119:Q120"/>
    <mergeCell ref="R119:AL119"/>
    <mergeCell ref="R120:T120"/>
    <mergeCell ref="U120:W120"/>
    <mergeCell ref="X120:Z120"/>
    <mergeCell ref="AA120:AC120"/>
    <mergeCell ref="AD120:AF120"/>
    <mergeCell ref="AG120:AI120"/>
    <mergeCell ref="AJ120:AL120"/>
    <mergeCell ref="J109:Q110"/>
    <mergeCell ref="R109:AL109"/>
    <mergeCell ref="R110:T110"/>
    <mergeCell ref="U110:W110"/>
    <mergeCell ref="X110:Z110"/>
    <mergeCell ref="AA110:AC110"/>
    <mergeCell ref="AD110:AF110"/>
    <mergeCell ref="AG110:AI110"/>
    <mergeCell ref="AJ110:AL110"/>
    <mergeCell ref="J101:Q102"/>
    <mergeCell ref="R101:AL101"/>
    <mergeCell ref="R102:T102"/>
    <mergeCell ref="U102:W102"/>
    <mergeCell ref="X102:Z102"/>
    <mergeCell ref="AA102:AC102"/>
    <mergeCell ref="AD102:AF102"/>
    <mergeCell ref="AG102:AI102"/>
    <mergeCell ref="AJ102:AL102"/>
    <mergeCell ref="J93:Q94"/>
    <mergeCell ref="R93:AL93"/>
    <mergeCell ref="R94:T94"/>
    <mergeCell ref="U94:W94"/>
    <mergeCell ref="X94:Z94"/>
    <mergeCell ref="AA94:AC94"/>
    <mergeCell ref="AD94:AF94"/>
    <mergeCell ref="AG94:AI94"/>
    <mergeCell ref="AJ94:AL94"/>
    <mergeCell ref="J84:Q85"/>
    <mergeCell ref="R84:AL84"/>
    <mergeCell ref="R85:T85"/>
    <mergeCell ref="U85:W85"/>
    <mergeCell ref="X85:Z85"/>
    <mergeCell ref="AA85:AC85"/>
    <mergeCell ref="AD85:AF85"/>
    <mergeCell ref="AG85:AI85"/>
    <mergeCell ref="AJ85:AL85"/>
    <mergeCell ref="A84:A86"/>
    <mergeCell ref="B84:I85"/>
    <mergeCell ref="A93:A95"/>
    <mergeCell ref="B93:I94"/>
    <mergeCell ref="A101:A103"/>
    <mergeCell ref="B101:I102"/>
    <mergeCell ref="A109:A111"/>
    <mergeCell ref="B109:I110"/>
    <mergeCell ref="A119:A121"/>
    <mergeCell ref="B119:I120"/>
    <mergeCell ref="R15:AL15"/>
    <mergeCell ref="AD16:AF16"/>
    <mergeCell ref="A55:A57"/>
    <mergeCell ref="B55:I56"/>
    <mergeCell ref="A25:A27"/>
    <mergeCell ref="B25:I26"/>
    <mergeCell ref="J25:Q26"/>
    <mergeCell ref="A40:A42"/>
    <mergeCell ref="B40:I41"/>
    <mergeCell ref="J40:Q41"/>
    <mergeCell ref="AD41:AF41"/>
    <mergeCell ref="AG41:AI41"/>
    <mergeCell ref="AJ41:AL41"/>
    <mergeCell ref="A15:A17"/>
    <mergeCell ref="R16:T16"/>
    <mergeCell ref="U16:W16"/>
    <mergeCell ref="X16:Z16"/>
    <mergeCell ref="AA16:AC16"/>
    <mergeCell ref="B15:I16"/>
    <mergeCell ref="J15:Q16"/>
    <mergeCell ref="AG16:AI16"/>
    <mergeCell ref="AJ16:AL16"/>
    <mergeCell ref="R26:T26"/>
    <mergeCell ref="U26:W26"/>
    <mergeCell ref="A4:A6"/>
    <mergeCell ref="R5:T5"/>
    <mergeCell ref="U5:W5"/>
    <mergeCell ref="X5:Z5"/>
    <mergeCell ref="AA5:AC5"/>
    <mergeCell ref="B4:I5"/>
    <mergeCell ref="J4:Q5"/>
    <mergeCell ref="R4:AL4"/>
    <mergeCell ref="AG5:AI5"/>
    <mergeCell ref="AJ5:AL5"/>
    <mergeCell ref="AD5:AF5"/>
    <mergeCell ref="X26:Z26"/>
    <mergeCell ref="AA26:AC26"/>
    <mergeCell ref="R40:AL40"/>
    <mergeCell ref="R41:T41"/>
    <mergeCell ref="U41:W41"/>
    <mergeCell ref="X41:Z41"/>
    <mergeCell ref="AA41:AC41"/>
    <mergeCell ref="AD26:AF26"/>
    <mergeCell ref="R25:AL25"/>
    <mergeCell ref="AG26:AI26"/>
    <mergeCell ref="AJ26:AL26"/>
    <mergeCell ref="B36:Q37"/>
    <mergeCell ref="B47:R48"/>
    <mergeCell ref="I51:Q52"/>
    <mergeCell ref="A71:A73"/>
    <mergeCell ref="B71:I72"/>
    <mergeCell ref="J71:Q72"/>
    <mergeCell ref="R71:AL71"/>
    <mergeCell ref="R72:T72"/>
    <mergeCell ref="U72:W72"/>
    <mergeCell ref="X72:Z72"/>
    <mergeCell ref="AA72:AC72"/>
    <mergeCell ref="AD72:AF72"/>
    <mergeCell ref="AG72:AI72"/>
    <mergeCell ref="AJ72:AL72"/>
    <mergeCell ref="J55:Q56"/>
    <mergeCell ref="R55:AL55"/>
    <mergeCell ref="R56:T56"/>
    <mergeCell ref="U56:W56"/>
    <mergeCell ref="X56:Z56"/>
    <mergeCell ref="AA56:AC56"/>
    <mergeCell ref="AD56:AF56"/>
    <mergeCell ref="AG56:AI56"/>
    <mergeCell ref="AJ56:AL5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7030A0"/>
    <outlinePr applyStyles="0" summaryBelow="1" summaryRight="1" showOutlineSymbols="1"/>
    <pageSetUpPr autoPageBreaks="1" fitToPage="0"/>
  </sheetPr>
  <sheetViews>
    <sheetView zoomScale="60" workbookViewId="0">
      <selection activeCell="O37" activeCellId="0" sqref="O37"/>
    </sheetView>
  </sheetViews>
  <sheetFormatPr defaultRowHeight="15.6"/>
  <cols>
    <col customWidth="1" min="1" max="1" style="65" width="55.6640625"/>
    <col customWidth="1" min="2" max="8" style="65" width="18.6640625"/>
    <col customWidth="1" min="9" max="9" style="65" width="12.109375"/>
    <col min="10" max="256" style="65" width="9.109375"/>
    <col customWidth="1" min="257" max="257" style="65" width="28.5546875"/>
    <col customWidth="1" min="258" max="258" style="65" width="17.5546875"/>
    <col customWidth="1" min="259" max="259" style="65" width="17"/>
    <col customWidth="1" min="260" max="260" style="65" width="19.109375"/>
    <col customWidth="1" min="261" max="261" style="65" width="16.33203125"/>
    <col bestFit="1" customWidth="1" min="262" max="262" style="65" width="11.6640625"/>
    <col bestFit="1" customWidth="1" min="263" max="264" style="65" width="10.44140625"/>
    <col customWidth="1" min="265" max="265" style="65" width="12.109375"/>
    <col min="266" max="512" style="65" width="9.109375"/>
    <col customWidth="1" min="513" max="513" style="65" width="28.5546875"/>
    <col customWidth="1" min="514" max="514" style="65" width="17.5546875"/>
    <col customWidth="1" min="515" max="515" style="65" width="17"/>
    <col customWidth="1" min="516" max="516" style="65" width="19.109375"/>
    <col customWidth="1" min="517" max="517" style="65" width="16.33203125"/>
    <col bestFit="1" customWidth="1" min="518" max="518" style="65" width="11.6640625"/>
    <col bestFit="1" customWidth="1" min="519" max="520" style="65" width="10.44140625"/>
    <col customWidth="1" min="521" max="521" style="65" width="12.109375"/>
    <col min="522" max="768" style="65" width="9.109375"/>
    <col customWidth="1" min="769" max="769" style="65" width="28.5546875"/>
    <col customWidth="1" min="770" max="770" style="65" width="17.5546875"/>
    <col customWidth="1" min="771" max="771" style="65" width="17"/>
    <col customWidth="1" min="772" max="772" style="65" width="19.109375"/>
    <col customWidth="1" min="773" max="773" style="65" width="16.33203125"/>
    <col bestFit="1" customWidth="1" min="774" max="774" style="65" width="11.6640625"/>
    <col bestFit="1" customWidth="1" min="775" max="776" style="65" width="10.44140625"/>
    <col customWidth="1" min="777" max="777" style="65" width="12.109375"/>
    <col min="778" max="1024" style="65" width="9.109375"/>
    <col customWidth="1" min="1025" max="1025" style="65" width="28.5546875"/>
    <col customWidth="1" min="1026" max="1026" style="65" width="17.5546875"/>
    <col customWidth="1" min="1027" max="1027" style="65" width="17"/>
    <col customWidth="1" min="1028" max="1028" style="65" width="19.109375"/>
    <col customWidth="1" min="1029" max="1029" style="65" width="16.33203125"/>
    <col bestFit="1" customWidth="1" min="1030" max="1030" style="65" width="11.6640625"/>
    <col bestFit="1" customWidth="1" min="1031" max="1032" style="65" width="10.44140625"/>
    <col customWidth="1" min="1033" max="1033" style="65" width="12.109375"/>
    <col min="1034" max="1280" style="65" width="9.109375"/>
    <col customWidth="1" min="1281" max="1281" style="65" width="28.5546875"/>
    <col customWidth="1" min="1282" max="1282" style="65" width="17.5546875"/>
    <col customWidth="1" min="1283" max="1283" style="65" width="17"/>
    <col customWidth="1" min="1284" max="1284" style="65" width="19.109375"/>
    <col customWidth="1" min="1285" max="1285" style="65" width="16.33203125"/>
    <col bestFit="1" customWidth="1" min="1286" max="1286" style="65" width="11.6640625"/>
    <col bestFit="1" customWidth="1" min="1287" max="1288" style="65" width="10.44140625"/>
    <col customWidth="1" min="1289" max="1289" style="65" width="12.109375"/>
    <col min="1290" max="1536" style="65" width="9.109375"/>
    <col customWidth="1" min="1537" max="1537" style="65" width="28.5546875"/>
    <col customWidth="1" min="1538" max="1538" style="65" width="17.5546875"/>
    <col customWidth="1" min="1539" max="1539" style="65" width="17"/>
    <col customWidth="1" min="1540" max="1540" style="65" width="19.109375"/>
    <col customWidth="1" min="1541" max="1541" style="65" width="16.33203125"/>
    <col bestFit="1" customWidth="1" min="1542" max="1542" style="65" width="11.6640625"/>
    <col bestFit="1" customWidth="1" min="1543" max="1544" style="65" width="10.44140625"/>
    <col customWidth="1" min="1545" max="1545" style="65" width="12.109375"/>
    <col min="1546" max="1792" style="65" width="9.109375"/>
    <col customWidth="1" min="1793" max="1793" style="65" width="28.5546875"/>
    <col customWidth="1" min="1794" max="1794" style="65" width="17.5546875"/>
    <col customWidth="1" min="1795" max="1795" style="65" width="17"/>
    <col customWidth="1" min="1796" max="1796" style="65" width="19.109375"/>
    <col customWidth="1" min="1797" max="1797" style="65" width="16.33203125"/>
    <col bestFit="1" customWidth="1" min="1798" max="1798" style="65" width="11.6640625"/>
    <col bestFit="1" customWidth="1" min="1799" max="1800" style="65" width="10.44140625"/>
    <col customWidth="1" min="1801" max="1801" style="65" width="12.109375"/>
    <col min="1802" max="2048" style="65" width="9.109375"/>
    <col customWidth="1" min="2049" max="2049" style="65" width="28.5546875"/>
    <col customWidth="1" min="2050" max="2050" style="65" width="17.5546875"/>
    <col customWidth="1" min="2051" max="2051" style="65" width="17"/>
    <col customWidth="1" min="2052" max="2052" style="65" width="19.109375"/>
    <col customWidth="1" min="2053" max="2053" style="65" width="16.33203125"/>
    <col bestFit="1" customWidth="1" min="2054" max="2054" style="65" width="11.6640625"/>
    <col bestFit="1" customWidth="1" min="2055" max="2056" style="65" width="10.44140625"/>
    <col customWidth="1" min="2057" max="2057" style="65" width="12.109375"/>
    <col min="2058" max="2304" style="65" width="9.109375"/>
    <col customWidth="1" min="2305" max="2305" style="65" width="28.5546875"/>
    <col customWidth="1" min="2306" max="2306" style="65" width="17.5546875"/>
    <col customWidth="1" min="2307" max="2307" style="65" width="17"/>
    <col customWidth="1" min="2308" max="2308" style="65" width="19.109375"/>
    <col customWidth="1" min="2309" max="2309" style="65" width="16.33203125"/>
    <col bestFit="1" customWidth="1" min="2310" max="2310" style="65" width="11.6640625"/>
    <col bestFit="1" customWidth="1" min="2311" max="2312" style="65" width="10.44140625"/>
    <col customWidth="1" min="2313" max="2313" style="65" width="12.109375"/>
    <col min="2314" max="2560" style="65" width="9.109375"/>
    <col customWidth="1" min="2561" max="2561" style="65" width="28.5546875"/>
    <col customWidth="1" min="2562" max="2562" style="65" width="17.5546875"/>
    <col customWidth="1" min="2563" max="2563" style="65" width="17"/>
    <col customWidth="1" min="2564" max="2564" style="65" width="19.109375"/>
    <col customWidth="1" min="2565" max="2565" style="65" width="16.33203125"/>
    <col bestFit="1" customWidth="1" min="2566" max="2566" style="65" width="11.6640625"/>
    <col bestFit="1" customWidth="1" min="2567" max="2568" style="65" width="10.44140625"/>
    <col customWidth="1" min="2569" max="2569" style="65" width="12.109375"/>
    <col min="2570" max="2816" style="65" width="9.109375"/>
    <col customWidth="1" min="2817" max="2817" style="65" width="28.5546875"/>
    <col customWidth="1" min="2818" max="2818" style="65" width="17.5546875"/>
    <col customWidth="1" min="2819" max="2819" style="65" width="17"/>
    <col customWidth="1" min="2820" max="2820" style="65" width="19.109375"/>
    <col customWidth="1" min="2821" max="2821" style="65" width="16.33203125"/>
    <col bestFit="1" customWidth="1" min="2822" max="2822" style="65" width="11.6640625"/>
    <col bestFit="1" customWidth="1" min="2823" max="2824" style="65" width="10.44140625"/>
    <col customWidth="1" min="2825" max="2825" style="65" width="12.109375"/>
    <col min="2826" max="3072" style="65" width="9.109375"/>
    <col customWidth="1" min="3073" max="3073" style="65" width="28.5546875"/>
    <col customWidth="1" min="3074" max="3074" style="65" width="17.5546875"/>
    <col customWidth="1" min="3075" max="3075" style="65" width="17"/>
    <col customWidth="1" min="3076" max="3076" style="65" width="19.109375"/>
    <col customWidth="1" min="3077" max="3077" style="65" width="16.33203125"/>
    <col bestFit="1" customWidth="1" min="3078" max="3078" style="65" width="11.6640625"/>
    <col bestFit="1" customWidth="1" min="3079" max="3080" style="65" width="10.44140625"/>
    <col customWidth="1" min="3081" max="3081" style="65" width="12.109375"/>
    <col min="3082" max="3328" style="65" width="9.109375"/>
    <col customWidth="1" min="3329" max="3329" style="65" width="28.5546875"/>
    <col customWidth="1" min="3330" max="3330" style="65" width="17.5546875"/>
    <col customWidth="1" min="3331" max="3331" style="65" width="17"/>
    <col customWidth="1" min="3332" max="3332" style="65" width="19.109375"/>
    <col customWidth="1" min="3333" max="3333" style="65" width="16.33203125"/>
    <col bestFit="1" customWidth="1" min="3334" max="3334" style="65" width="11.6640625"/>
    <col bestFit="1" customWidth="1" min="3335" max="3336" style="65" width="10.44140625"/>
    <col customWidth="1" min="3337" max="3337" style="65" width="12.109375"/>
    <col min="3338" max="3584" style="65" width="9.109375"/>
    <col customWidth="1" min="3585" max="3585" style="65" width="28.5546875"/>
    <col customWidth="1" min="3586" max="3586" style="65" width="17.5546875"/>
    <col customWidth="1" min="3587" max="3587" style="65" width="17"/>
    <col customWidth="1" min="3588" max="3588" style="65" width="19.109375"/>
    <col customWidth="1" min="3589" max="3589" style="65" width="16.33203125"/>
    <col bestFit="1" customWidth="1" min="3590" max="3590" style="65" width="11.6640625"/>
    <col bestFit="1" customWidth="1" min="3591" max="3592" style="65" width="10.44140625"/>
    <col customWidth="1" min="3593" max="3593" style="65" width="12.109375"/>
    <col min="3594" max="3840" style="65" width="9.109375"/>
    <col customWidth="1" min="3841" max="3841" style="65" width="28.5546875"/>
    <col customWidth="1" min="3842" max="3842" style="65" width="17.5546875"/>
    <col customWidth="1" min="3843" max="3843" style="65" width="17"/>
    <col customWidth="1" min="3844" max="3844" style="65" width="19.109375"/>
    <col customWidth="1" min="3845" max="3845" style="65" width="16.33203125"/>
    <col bestFit="1" customWidth="1" min="3846" max="3846" style="65" width="11.6640625"/>
    <col bestFit="1" customWidth="1" min="3847" max="3848" style="65" width="10.44140625"/>
    <col customWidth="1" min="3849" max="3849" style="65" width="12.109375"/>
    <col min="3850" max="4096" style="65" width="9.109375"/>
    <col customWidth="1" min="4097" max="4097" style="65" width="28.5546875"/>
    <col customWidth="1" min="4098" max="4098" style="65" width="17.5546875"/>
    <col customWidth="1" min="4099" max="4099" style="65" width="17"/>
    <col customWidth="1" min="4100" max="4100" style="65" width="19.109375"/>
    <col customWidth="1" min="4101" max="4101" style="65" width="16.33203125"/>
    <col bestFit="1" customWidth="1" min="4102" max="4102" style="65" width="11.6640625"/>
    <col bestFit="1" customWidth="1" min="4103" max="4104" style="65" width="10.44140625"/>
    <col customWidth="1" min="4105" max="4105" style="65" width="12.109375"/>
    <col min="4106" max="4352" style="65" width="9.109375"/>
    <col customWidth="1" min="4353" max="4353" style="65" width="28.5546875"/>
    <col customWidth="1" min="4354" max="4354" style="65" width="17.5546875"/>
    <col customWidth="1" min="4355" max="4355" style="65" width="17"/>
    <col customWidth="1" min="4356" max="4356" style="65" width="19.109375"/>
    <col customWidth="1" min="4357" max="4357" style="65" width="16.33203125"/>
    <col bestFit="1" customWidth="1" min="4358" max="4358" style="65" width="11.6640625"/>
    <col bestFit="1" customWidth="1" min="4359" max="4360" style="65" width="10.44140625"/>
    <col customWidth="1" min="4361" max="4361" style="65" width="12.109375"/>
    <col min="4362" max="4608" style="65" width="9.109375"/>
    <col customWidth="1" min="4609" max="4609" style="65" width="28.5546875"/>
    <col customWidth="1" min="4610" max="4610" style="65" width="17.5546875"/>
    <col customWidth="1" min="4611" max="4611" style="65" width="17"/>
    <col customWidth="1" min="4612" max="4612" style="65" width="19.109375"/>
    <col customWidth="1" min="4613" max="4613" style="65" width="16.33203125"/>
    <col bestFit="1" customWidth="1" min="4614" max="4614" style="65" width="11.6640625"/>
    <col bestFit="1" customWidth="1" min="4615" max="4616" style="65" width="10.44140625"/>
    <col customWidth="1" min="4617" max="4617" style="65" width="12.109375"/>
    <col min="4618" max="4864" style="65" width="9.109375"/>
    <col customWidth="1" min="4865" max="4865" style="65" width="28.5546875"/>
    <col customWidth="1" min="4866" max="4866" style="65" width="17.5546875"/>
    <col customWidth="1" min="4867" max="4867" style="65" width="17"/>
    <col customWidth="1" min="4868" max="4868" style="65" width="19.109375"/>
    <col customWidth="1" min="4869" max="4869" style="65" width="16.33203125"/>
    <col bestFit="1" customWidth="1" min="4870" max="4870" style="65" width="11.6640625"/>
    <col bestFit="1" customWidth="1" min="4871" max="4872" style="65" width="10.44140625"/>
    <col customWidth="1" min="4873" max="4873" style="65" width="12.109375"/>
    <col min="4874" max="5120" style="65" width="9.109375"/>
    <col customWidth="1" min="5121" max="5121" style="65" width="28.5546875"/>
    <col customWidth="1" min="5122" max="5122" style="65" width="17.5546875"/>
    <col customWidth="1" min="5123" max="5123" style="65" width="17"/>
    <col customWidth="1" min="5124" max="5124" style="65" width="19.109375"/>
    <col customWidth="1" min="5125" max="5125" style="65" width="16.33203125"/>
    <col bestFit="1" customWidth="1" min="5126" max="5126" style="65" width="11.6640625"/>
    <col bestFit="1" customWidth="1" min="5127" max="5128" style="65" width="10.44140625"/>
    <col customWidth="1" min="5129" max="5129" style="65" width="12.109375"/>
    <col min="5130" max="5376" style="65" width="9.109375"/>
    <col customWidth="1" min="5377" max="5377" style="65" width="28.5546875"/>
    <col customWidth="1" min="5378" max="5378" style="65" width="17.5546875"/>
    <col customWidth="1" min="5379" max="5379" style="65" width="17"/>
    <col customWidth="1" min="5380" max="5380" style="65" width="19.109375"/>
    <col customWidth="1" min="5381" max="5381" style="65" width="16.33203125"/>
    <col bestFit="1" customWidth="1" min="5382" max="5382" style="65" width="11.6640625"/>
    <col bestFit="1" customWidth="1" min="5383" max="5384" style="65" width="10.44140625"/>
    <col customWidth="1" min="5385" max="5385" style="65" width="12.109375"/>
    <col min="5386" max="5632" style="65" width="9.109375"/>
    <col customWidth="1" min="5633" max="5633" style="65" width="28.5546875"/>
    <col customWidth="1" min="5634" max="5634" style="65" width="17.5546875"/>
    <col customWidth="1" min="5635" max="5635" style="65" width="17"/>
    <col customWidth="1" min="5636" max="5636" style="65" width="19.109375"/>
    <col customWidth="1" min="5637" max="5637" style="65" width="16.33203125"/>
    <col bestFit="1" customWidth="1" min="5638" max="5638" style="65" width="11.6640625"/>
    <col bestFit="1" customWidth="1" min="5639" max="5640" style="65" width="10.44140625"/>
    <col customWidth="1" min="5641" max="5641" style="65" width="12.109375"/>
    <col min="5642" max="5888" style="65" width="9.109375"/>
    <col customWidth="1" min="5889" max="5889" style="65" width="28.5546875"/>
    <col customWidth="1" min="5890" max="5890" style="65" width="17.5546875"/>
    <col customWidth="1" min="5891" max="5891" style="65" width="17"/>
    <col customWidth="1" min="5892" max="5892" style="65" width="19.109375"/>
    <col customWidth="1" min="5893" max="5893" style="65" width="16.33203125"/>
    <col bestFit="1" customWidth="1" min="5894" max="5894" style="65" width="11.6640625"/>
    <col bestFit="1" customWidth="1" min="5895" max="5896" style="65" width="10.44140625"/>
    <col customWidth="1" min="5897" max="5897" style="65" width="12.109375"/>
    <col min="5898" max="6144" style="65" width="9.109375"/>
    <col customWidth="1" min="6145" max="6145" style="65" width="28.5546875"/>
    <col customWidth="1" min="6146" max="6146" style="65" width="17.5546875"/>
    <col customWidth="1" min="6147" max="6147" style="65" width="17"/>
    <col customWidth="1" min="6148" max="6148" style="65" width="19.109375"/>
    <col customWidth="1" min="6149" max="6149" style="65" width="16.33203125"/>
    <col bestFit="1" customWidth="1" min="6150" max="6150" style="65" width="11.6640625"/>
    <col bestFit="1" customWidth="1" min="6151" max="6152" style="65" width="10.44140625"/>
    <col customWidth="1" min="6153" max="6153" style="65" width="12.109375"/>
    <col min="6154" max="6400" style="65" width="9.109375"/>
    <col customWidth="1" min="6401" max="6401" style="65" width="28.5546875"/>
    <col customWidth="1" min="6402" max="6402" style="65" width="17.5546875"/>
    <col customWidth="1" min="6403" max="6403" style="65" width="17"/>
    <col customWidth="1" min="6404" max="6404" style="65" width="19.109375"/>
    <col customWidth="1" min="6405" max="6405" style="65" width="16.33203125"/>
    <col bestFit="1" customWidth="1" min="6406" max="6406" style="65" width="11.6640625"/>
    <col bestFit="1" customWidth="1" min="6407" max="6408" style="65" width="10.44140625"/>
    <col customWidth="1" min="6409" max="6409" style="65" width="12.109375"/>
    <col min="6410" max="6656" style="65" width="9.109375"/>
    <col customWidth="1" min="6657" max="6657" style="65" width="28.5546875"/>
    <col customWidth="1" min="6658" max="6658" style="65" width="17.5546875"/>
    <col customWidth="1" min="6659" max="6659" style="65" width="17"/>
    <col customWidth="1" min="6660" max="6660" style="65" width="19.109375"/>
    <col customWidth="1" min="6661" max="6661" style="65" width="16.33203125"/>
    <col bestFit="1" customWidth="1" min="6662" max="6662" style="65" width="11.6640625"/>
    <col bestFit="1" customWidth="1" min="6663" max="6664" style="65" width="10.44140625"/>
    <col customWidth="1" min="6665" max="6665" style="65" width="12.109375"/>
    <col min="6666" max="6912" style="65" width="9.109375"/>
    <col customWidth="1" min="6913" max="6913" style="65" width="28.5546875"/>
    <col customWidth="1" min="6914" max="6914" style="65" width="17.5546875"/>
    <col customWidth="1" min="6915" max="6915" style="65" width="17"/>
    <col customWidth="1" min="6916" max="6916" style="65" width="19.109375"/>
    <col customWidth="1" min="6917" max="6917" style="65" width="16.33203125"/>
    <col bestFit="1" customWidth="1" min="6918" max="6918" style="65" width="11.6640625"/>
    <col bestFit="1" customWidth="1" min="6919" max="6920" style="65" width="10.44140625"/>
    <col customWidth="1" min="6921" max="6921" style="65" width="12.109375"/>
    <col min="6922" max="7168" style="65" width="9.109375"/>
    <col customWidth="1" min="7169" max="7169" style="65" width="28.5546875"/>
    <col customWidth="1" min="7170" max="7170" style="65" width="17.5546875"/>
    <col customWidth="1" min="7171" max="7171" style="65" width="17"/>
    <col customWidth="1" min="7172" max="7172" style="65" width="19.109375"/>
    <col customWidth="1" min="7173" max="7173" style="65" width="16.33203125"/>
    <col bestFit="1" customWidth="1" min="7174" max="7174" style="65" width="11.6640625"/>
    <col bestFit="1" customWidth="1" min="7175" max="7176" style="65" width="10.44140625"/>
    <col customWidth="1" min="7177" max="7177" style="65" width="12.109375"/>
    <col min="7178" max="7424" style="65" width="9.109375"/>
    <col customWidth="1" min="7425" max="7425" style="65" width="28.5546875"/>
    <col customWidth="1" min="7426" max="7426" style="65" width="17.5546875"/>
    <col customWidth="1" min="7427" max="7427" style="65" width="17"/>
    <col customWidth="1" min="7428" max="7428" style="65" width="19.109375"/>
    <col customWidth="1" min="7429" max="7429" style="65" width="16.33203125"/>
    <col bestFit="1" customWidth="1" min="7430" max="7430" style="65" width="11.6640625"/>
    <col bestFit="1" customWidth="1" min="7431" max="7432" style="65" width="10.44140625"/>
    <col customWidth="1" min="7433" max="7433" style="65" width="12.109375"/>
    <col min="7434" max="7680" style="65" width="9.109375"/>
    <col customWidth="1" min="7681" max="7681" style="65" width="28.5546875"/>
    <col customWidth="1" min="7682" max="7682" style="65" width="17.5546875"/>
    <col customWidth="1" min="7683" max="7683" style="65" width="17"/>
    <col customWidth="1" min="7684" max="7684" style="65" width="19.109375"/>
    <col customWidth="1" min="7685" max="7685" style="65" width="16.33203125"/>
    <col bestFit="1" customWidth="1" min="7686" max="7686" style="65" width="11.6640625"/>
    <col bestFit="1" customWidth="1" min="7687" max="7688" style="65" width="10.44140625"/>
    <col customWidth="1" min="7689" max="7689" style="65" width="12.109375"/>
    <col min="7690" max="7936" style="65" width="9.109375"/>
    <col customWidth="1" min="7937" max="7937" style="65" width="28.5546875"/>
    <col customWidth="1" min="7938" max="7938" style="65" width="17.5546875"/>
    <col customWidth="1" min="7939" max="7939" style="65" width="17"/>
    <col customWidth="1" min="7940" max="7940" style="65" width="19.109375"/>
    <col customWidth="1" min="7941" max="7941" style="65" width="16.33203125"/>
    <col bestFit="1" customWidth="1" min="7942" max="7942" style="65" width="11.6640625"/>
    <col bestFit="1" customWidth="1" min="7943" max="7944" style="65" width="10.44140625"/>
    <col customWidth="1" min="7945" max="7945" style="65" width="12.109375"/>
    <col min="7946" max="8192" style="65" width="9.109375"/>
    <col customWidth="1" min="8193" max="8193" style="65" width="28.5546875"/>
    <col customWidth="1" min="8194" max="8194" style="65" width="17.5546875"/>
    <col customWidth="1" min="8195" max="8195" style="65" width="17"/>
    <col customWidth="1" min="8196" max="8196" style="65" width="19.109375"/>
    <col customWidth="1" min="8197" max="8197" style="65" width="16.33203125"/>
    <col bestFit="1" customWidth="1" min="8198" max="8198" style="65" width="11.6640625"/>
    <col bestFit="1" customWidth="1" min="8199" max="8200" style="65" width="10.44140625"/>
    <col customWidth="1" min="8201" max="8201" style="65" width="12.109375"/>
    <col min="8202" max="8448" style="65" width="9.109375"/>
    <col customWidth="1" min="8449" max="8449" style="65" width="28.5546875"/>
    <col customWidth="1" min="8450" max="8450" style="65" width="17.5546875"/>
    <col customWidth="1" min="8451" max="8451" style="65" width="17"/>
    <col customWidth="1" min="8452" max="8452" style="65" width="19.109375"/>
    <col customWidth="1" min="8453" max="8453" style="65" width="16.33203125"/>
    <col bestFit="1" customWidth="1" min="8454" max="8454" style="65" width="11.6640625"/>
    <col bestFit="1" customWidth="1" min="8455" max="8456" style="65" width="10.44140625"/>
    <col customWidth="1" min="8457" max="8457" style="65" width="12.109375"/>
    <col min="8458" max="8704" style="65" width="9.109375"/>
    <col customWidth="1" min="8705" max="8705" style="65" width="28.5546875"/>
    <col customWidth="1" min="8706" max="8706" style="65" width="17.5546875"/>
    <col customWidth="1" min="8707" max="8707" style="65" width="17"/>
    <col customWidth="1" min="8708" max="8708" style="65" width="19.109375"/>
    <col customWidth="1" min="8709" max="8709" style="65" width="16.33203125"/>
    <col bestFit="1" customWidth="1" min="8710" max="8710" style="65" width="11.6640625"/>
    <col bestFit="1" customWidth="1" min="8711" max="8712" style="65" width="10.44140625"/>
    <col customWidth="1" min="8713" max="8713" style="65" width="12.109375"/>
    <col min="8714" max="8960" style="65" width="9.109375"/>
    <col customWidth="1" min="8961" max="8961" style="65" width="28.5546875"/>
    <col customWidth="1" min="8962" max="8962" style="65" width="17.5546875"/>
    <col customWidth="1" min="8963" max="8963" style="65" width="17"/>
    <col customWidth="1" min="8964" max="8964" style="65" width="19.109375"/>
    <col customWidth="1" min="8965" max="8965" style="65" width="16.33203125"/>
    <col bestFit="1" customWidth="1" min="8966" max="8966" style="65" width="11.6640625"/>
    <col bestFit="1" customWidth="1" min="8967" max="8968" style="65" width="10.44140625"/>
    <col customWidth="1" min="8969" max="8969" style="65" width="12.109375"/>
    <col min="8970" max="9216" style="65" width="9.109375"/>
    <col customWidth="1" min="9217" max="9217" style="65" width="28.5546875"/>
    <col customWidth="1" min="9218" max="9218" style="65" width="17.5546875"/>
    <col customWidth="1" min="9219" max="9219" style="65" width="17"/>
    <col customWidth="1" min="9220" max="9220" style="65" width="19.109375"/>
    <col customWidth="1" min="9221" max="9221" style="65" width="16.33203125"/>
    <col bestFit="1" customWidth="1" min="9222" max="9222" style="65" width="11.6640625"/>
    <col bestFit="1" customWidth="1" min="9223" max="9224" style="65" width="10.44140625"/>
    <col customWidth="1" min="9225" max="9225" style="65" width="12.109375"/>
    <col min="9226" max="9472" style="65" width="9.109375"/>
    <col customWidth="1" min="9473" max="9473" style="65" width="28.5546875"/>
    <col customWidth="1" min="9474" max="9474" style="65" width="17.5546875"/>
    <col customWidth="1" min="9475" max="9475" style="65" width="17"/>
    <col customWidth="1" min="9476" max="9476" style="65" width="19.109375"/>
    <col customWidth="1" min="9477" max="9477" style="65" width="16.33203125"/>
    <col bestFit="1" customWidth="1" min="9478" max="9478" style="65" width="11.6640625"/>
    <col bestFit="1" customWidth="1" min="9479" max="9480" style="65" width="10.44140625"/>
    <col customWidth="1" min="9481" max="9481" style="65" width="12.109375"/>
    <col min="9482" max="9728" style="65" width="9.109375"/>
    <col customWidth="1" min="9729" max="9729" style="65" width="28.5546875"/>
    <col customWidth="1" min="9730" max="9730" style="65" width="17.5546875"/>
    <col customWidth="1" min="9731" max="9731" style="65" width="17"/>
    <col customWidth="1" min="9732" max="9732" style="65" width="19.109375"/>
    <col customWidth="1" min="9733" max="9733" style="65" width="16.33203125"/>
    <col bestFit="1" customWidth="1" min="9734" max="9734" style="65" width="11.6640625"/>
    <col bestFit="1" customWidth="1" min="9735" max="9736" style="65" width="10.44140625"/>
    <col customWidth="1" min="9737" max="9737" style="65" width="12.109375"/>
    <col min="9738" max="9984" style="65" width="9.109375"/>
    <col customWidth="1" min="9985" max="9985" style="65" width="28.5546875"/>
    <col customWidth="1" min="9986" max="9986" style="65" width="17.5546875"/>
    <col customWidth="1" min="9987" max="9987" style="65" width="17"/>
    <col customWidth="1" min="9988" max="9988" style="65" width="19.109375"/>
    <col customWidth="1" min="9989" max="9989" style="65" width="16.33203125"/>
    <col bestFit="1" customWidth="1" min="9990" max="9990" style="65" width="11.6640625"/>
    <col bestFit="1" customWidth="1" min="9991" max="9992" style="65" width="10.44140625"/>
    <col customWidth="1" min="9993" max="9993" style="65" width="12.109375"/>
    <col min="9994" max="10240" style="65" width="9.109375"/>
    <col customWidth="1" min="10241" max="10241" style="65" width="28.5546875"/>
    <col customWidth="1" min="10242" max="10242" style="65" width="17.5546875"/>
    <col customWidth="1" min="10243" max="10243" style="65" width="17"/>
    <col customWidth="1" min="10244" max="10244" style="65" width="19.109375"/>
    <col customWidth="1" min="10245" max="10245" style="65" width="16.33203125"/>
    <col bestFit="1" customWidth="1" min="10246" max="10246" style="65" width="11.6640625"/>
    <col bestFit="1" customWidth="1" min="10247" max="10248" style="65" width="10.44140625"/>
    <col customWidth="1" min="10249" max="10249" style="65" width="12.109375"/>
    <col min="10250" max="10496" style="65" width="9.109375"/>
    <col customWidth="1" min="10497" max="10497" style="65" width="28.5546875"/>
    <col customWidth="1" min="10498" max="10498" style="65" width="17.5546875"/>
    <col customWidth="1" min="10499" max="10499" style="65" width="17"/>
    <col customWidth="1" min="10500" max="10500" style="65" width="19.109375"/>
    <col customWidth="1" min="10501" max="10501" style="65" width="16.33203125"/>
    <col bestFit="1" customWidth="1" min="10502" max="10502" style="65" width="11.6640625"/>
    <col bestFit="1" customWidth="1" min="10503" max="10504" style="65" width="10.44140625"/>
    <col customWidth="1" min="10505" max="10505" style="65" width="12.109375"/>
    <col min="10506" max="10752" style="65" width="9.109375"/>
    <col customWidth="1" min="10753" max="10753" style="65" width="28.5546875"/>
    <col customWidth="1" min="10754" max="10754" style="65" width="17.5546875"/>
    <col customWidth="1" min="10755" max="10755" style="65" width="17"/>
    <col customWidth="1" min="10756" max="10756" style="65" width="19.109375"/>
    <col customWidth="1" min="10757" max="10757" style="65" width="16.33203125"/>
    <col bestFit="1" customWidth="1" min="10758" max="10758" style="65" width="11.6640625"/>
    <col bestFit="1" customWidth="1" min="10759" max="10760" style="65" width="10.44140625"/>
    <col customWidth="1" min="10761" max="10761" style="65" width="12.109375"/>
    <col min="10762" max="11008" style="65" width="9.109375"/>
    <col customWidth="1" min="11009" max="11009" style="65" width="28.5546875"/>
    <col customWidth="1" min="11010" max="11010" style="65" width="17.5546875"/>
    <col customWidth="1" min="11011" max="11011" style="65" width="17"/>
    <col customWidth="1" min="11012" max="11012" style="65" width="19.109375"/>
    <col customWidth="1" min="11013" max="11013" style="65" width="16.33203125"/>
    <col bestFit="1" customWidth="1" min="11014" max="11014" style="65" width="11.6640625"/>
    <col bestFit="1" customWidth="1" min="11015" max="11016" style="65" width="10.44140625"/>
    <col customWidth="1" min="11017" max="11017" style="65" width="12.109375"/>
    <col min="11018" max="11264" style="65" width="9.109375"/>
    <col customWidth="1" min="11265" max="11265" style="65" width="28.5546875"/>
    <col customWidth="1" min="11266" max="11266" style="65" width="17.5546875"/>
    <col customWidth="1" min="11267" max="11267" style="65" width="17"/>
    <col customWidth="1" min="11268" max="11268" style="65" width="19.109375"/>
    <col customWidth="1" min="11269" max="11269" style="65" width="16.33203125"/>
    <col bestFit="1" customWidth="1" min="11270" max="11270" style="65" width="11.6640625"/>
    <col bestFit="1" customWidth="1" min="11271" max="11272" style="65" width="10.44140625"/>
    <col customWidth="1" min="11273" max="11273" style="65" width="12.109375"/>
    <col min="11274" max="11520" style="65" width="9.109375"/>
    <col customWidth="1" min="11521" max="11521" style="65" width="28.5546875"/>
    <col customWidth="1" min="11522" max="11522" style="65" width="17.5546875"/>
    <col customWidth="1" min="11523" max="11523" style="65" width="17"/>
    <col customWidth="1" min="11524" max="11524" style="65" width="19.109375"/>
    <col customWidth="1" min="11525" max="11525" style="65" width="16.33203125"/>
    <col bestFit="1" customWidth="1" min="11526" max="11526" style="65" width="11.6640625"/>
    <col bestFit="1" customWidth="1" min="11527" max="11528" style="65" width="10.44140625"/>
    <col customWidth="1" min="11529" max="11529" style="65" width="12.109375"/>
    <col min="11530" max="11776" style="65" width="9.109375"/>
    <col customWidth="1" min="11777" max="11777" style="65" width="28.5546875"/>
    <col customWidth="1" min="11778" max="11778" style="65" width="17.5546875"/>
    <col customWidth="1" min="11779" max="11779" style="65" width="17"/>
    <col customWidth="1" min="11780" max="11780" style="65" width="19.109375"/>
    <col customWidth="1" min="11781" max="11781" style="65" width="16.33203125"/>
    <col bestFit="1" customWidth="1" min="11782" max="11782" style="65" width="11.6640625"/>
    <col bestFit="1" customWidth="1" min="11783" max="11784" style="65" width="10.44140625"/>
    <col customWidth="1" min="11785" max="11785" style="65" width="12.109375"/>
    <col min="11786" max="12032" style="65" width="9.109375"/>
    <col customWidth="1" min="12033" max="12033" style="65" width="28.5546875"/>
    <col customWidth="1" min="12034" max="12034" style="65" width="17.5546875"/>
    <col customWidth="1" min="12035" max="12035" style="65" width="17"/>
    <col customWidth="1" min="12036" max="12036" style="65" width="19.109375"/>
    <col customWidth="1" min="12037" max="12037" style="65" width="16.33203125"/>
    <col bestFit="1" customWidth="1" min="12038" max="12038" style="65" width="11.6640625"/>
    <col bestFit="1" customWidth="1" min="12039" max="12040" style="65" width="10.44140625"/>
    <col customWidth="1" min="12041" max="12041" style="65" width="12.109375"/>
    <col min="12042" max="12288" style="65" width="9.109375"/>
    <col customWidth="1" min="12289" max="12289" style="65" width="28.5546875"/>
    <col customWidth="1" min="12290" max="12290" style="65" width="17.5546875"/>
    <col customWidth="1" min="12291" max="12291" style="65" width="17"/>
    <col customWidth="1" min="12292" max="12292" style="65" width="19.109375"/>
    <col customWidth="1" min="12293" max="12293" style="65" width="16.33203125"/>
    <col bestFit="1" customWidth="1" min="12294" max="12294" style="65" width="11.6640625"/>
    <col bestFit="1" customWidth="1" min="12295" max="12296" style="65" width="10.44140625"/>
    <col customWidth="1" min="12297" max="12297" style="65" width="12.109375"/>
    <col min="12298" max="12544" style="65" width="9.109375"/>
    <col customWidth="1" min="12545" max="12545" style="65" width="28.5546875"/>
    <col customWidth="1" min="12546" max="12546" style="65" width="17.5546875"/>
    <col customWidth="1" min="12547" max="12547" style="65" width="17"/>
    <col customWidth="1" min="12548" max="12548" style="65" width="19.109375"/>
    <col customWidth="1" min="12549" max="12549" style="65" width="16.33203125"/>
    <col bestFit="1" customWidth="1" min="12550" max="12550" style="65" width="11.6640625"/>
    <col bestFit="1" customWidth="1" min="12551" max="12552" style="65" width="10.44140625"/>
    <col customWidth="1" min="12553" max="12553" style="65" width="12.109375"/>
    <col min="12554" max="12800" style="65" width="9.109375"/>
    <col customWidth="1" min="12801" max="12801" style="65" width="28.5546875"/>
    <col customWidth="1" min="12802" max="12802" style="65" width="17.5546875"/>
    <col customWidth="1" min="12803" max="12803" style="65" width="17"/>
    <col customWidth="1" min="12804" max="12804" style="65" width="19.109375"/>
    <col customWidth="1" min="12805" max="12805" style="65" width="16.33203125"/>
    <col bestFit="1" customWidth="1" min="12806" max="12806" style="65" width="11.6640625"/>
    <col bestFit="1" customWidth="1" min="12807" max="12808" style="65" width="10.44140625"/>
    <col customWidth="1" min="12809" max="12809" style="65" width="12.109375"/>
    <col min="12810" max="13056" style="65" width="9.109375"/>
    <col customWidth="1" min="13057" max="13057" style="65" width="28.5546875"/>
    <col customWidth="1" min="13058" max="13058" style="65" width="17.5546875"/>
    <col customWidth="1" min="13059" max="13059" style="65" width="17"/>
    <col customWidth="1" min="13060" max="13060" style="65" width="19.109375"/>
    <col customWidth="1" min="13061" max="13061" style="65" width="16.33203125"/>
    <col bestFit="1" customWidth="1" min="13062" max="13062" style="65" width="11.6640625"/>
    <col bestFit="1" customWidth="1" min="13063" max="13064" style="65" width="10.44140625"/>
    <col customWidth="1" min="13065" max="13065" style="65" width="12.109375"/>
    <col min="13066" max="13312" style="65" width="9.109375"/>
    <col customWidth="1" min="13313" max="13313" style="65" width="28.5546875"/>
    <col customWidth="1" min="13314" max="13314" style="65" width="17.5546875"/>
    <col customWidth="1" min="13315" max="13315" style="65" width="17"/>
    <col customWidth="1" min="13316" max="13316" style="65" width="19.109375"/>
    <col customWidth="1" min="13317" max="13317" style="65" width="16.33203125"/>
    <col bestFit="1" customWidth="1" min="13318" max="13318" style="65" width="11.6640625"/>
    <col bestFit="1" customWidth="1" min="13319" max="13320" style="65" width="10.44140625"/>
    <col customWidth="1" min="13321" max="13321" style="65" width="12.109375"/>
    <col min="13322" max="13568" style="65" width="9.109375"/>
    <col customWidth="1" min="13569" max="13569" style="65" width="28.5546875"/>
    <col customWidth="1" min="13570" max="13570" style="65" width="17.5546875"/>
    <col customWidth="1" min="13571" max="13571" style="65" width="17"/>
    <col customWidth="1" min="13572" max="13572" style="65" width="19.109375"/>
    <col customWidth="1" min="13573" max="13573" style="65" width="16.33203125"/>
    <col bestFit="1" customWidth="1" min="13574" max="13574" style="65" width="11.6640625"/>
    <col bestFit="1" customWidth="1" min="13575" max="13576" style="65" width="10.44140625"/>
    <col customWidth="1" min="13577" max="13577" style="65" width="12.109375"/>
    <col min="13578" max="13824" style="65" width="9.109375"/>
    <col customWidth="1" min="13825" max="13825" style="65" width="28.5546875"/>
    <col customWidth="1" min="13826" max="13826" style="65" width="17.5546875"/>
    <col customWidth="1" min="13827" max="13827" style="65" width="17"/>
    <col customWidth="1" min="13828" max="13828" style="65" width="19.109375"/>
    <col customWidth="1" min="13829" max="13829" style="65" width="16.33203125"/>
    <col bestFit="1" customWidth="1" min="13830" max="13830" style="65" width="11.6640625"/>
    <col bestFit="1" customWidth="1" min="13831" max="13832" style="65" width="10.44140625"/>
    <col customWidth="1" min="13833" max="13833" style="65" width="12.109375"/>
    <col min="13834" max="14080" style="65" width="9.109375"/>
    <col customWidth="1" min="14081" max="14081" style="65" width="28.5546875"/>
    <col customWidth="1" min="14082" max="14082" style="65" width="17.5546875"/>
    <col customWidth="1" min="14083" max="14083" style="65" width="17"/>
    <col customWidth="1" min="14084" max="14084" style="65" width="19.109375"/>
    <col customWidth="1" min="14085" max="14085" style="65" width="16.33203125"/>
    <col bestFit="1" customWidth="1" min="14086" max="14086" style="65" width="11.6640625"/>
    <col bestFit="1" customWidth="1" min="14087" max="14088" style="65" width="10.44140625"/>
    <col customWidth="1" min="14089" max="14089" style="65" width="12.109375"/>
    <col min="14090" max="14336" style="65" width="9.109375"/>
    <col customWidth="1" min="14337" max="14337" style="65" width="28.5546875"/>
    <col customWidth="1" min="14338" max="14338" style="65" width="17.5546875"/>
    <col customWidth="1" min="14339" max="14339" style="65" width="17"/>
    <col customWidth="1" min="14340" max="14340" style="65" width="19.109375"/>
    <col customWidth="1" min="14341" max="14341" style="65" width="16.33203125"/>
    <col bestFit="1" customWidth="1" min="14342" max="14342" style="65" width="11.6640625"/>
    <col bestFit="1" customWidth="1" min="14343" max="14344" style="65" width="10.44140625"/>
    <col customWidth="1" min="14345" max="14345" style="65" width="12.109375"/>
    <col min="14346" max="14592" style="65" width="9.109375"/>
    <col customWidth="1" min="14593" max="14593" style="65" width="28.5546875"/>
    <col customWidth="1" min="14594" max="14594" style="65" width="17.5546875"/>
    <col customWidth="1" min="14595" max="14595" style="65" width="17"/>
    <col customWidth="1" min="14596" max="14596" style="65" width="19.109375"/>
    <col customWidth="1" min="14597" max="14597" style="65" width="16.33203125"/>
    <col bestFit="1" customWidth="1" min="14598" max="14598" style="65" width="11.6640625"/>
    <col bestFit="1" customWidth="1" min="14599" max="14600" style="65" width="10.44140625"/>
    <col customWidth="1" min="14601" max="14601" style="65" width="12.109375"/>
    <col min="14602" max="14848" style="65" width="9.109375"/>
    <col customWidth="1" min="14849" max="14849" style="65" width="28.5546875"/>
    <col customWidth="1" min="14850" max="14850" style="65" width="17.5546875"/>
    <col customWidth="1" min="14851" max="14851" style="65" width="17"/>
    <col customWidth="1" min="14852" max="14852" style="65" width="19.109375"/>
    <col customWidth="1" min="14853" max="14853" style="65" width="16.33203125"/>
    <col bestFit="1" customWidth="1" min="14854" max="14854" style="65" width="11.6640625"/>
    <col bestFit="1" customWidth="1" min="14855" max="14856" style="65" width="10.44140625"/>
    <col customWidth="1" min="14857" max="14857" style="65" width="12.109375"/>
    <col min="14858" max="15104" style="65" width="9.109375"/>
    <col customWidth="1" min="15105" max="15105" style="65" width="28.5546875"/>
    <col customWidth="1" min="15106" max="15106" style="65" width="17.5546875"/>
    <col customWidth="1" min="15107" max="15107" style="65" width="17"/>
    <col customWidth="1" min="15108" max="15108" style="65" width="19.109375"/>
    <col customWidth="1" min="15109" max="15109" style="65" width="16.33203125"/>
    <col bestFit="1" customWidth="1" min="15110" max="15110" style="65" width="11.6640625"/>
    <col bestFit="1" customWidth="1" min="15111" max="15112" style="65" width="10.44140625"/>
    <col customWidth="1" min="15113" max="15113" style="65" width="12.109375"/>
    <col min="15114" max="15360" style="65" width="9.109375"/>
    <col customWidth="1" min="15361" max="15361" style="65" width="28.5546875"/>
    <col customWidth="1" min="15362" max="15362" style="65" width="17.5546875"/>
    <col customWidth="1" min="15363" max="15363" style="65" width="17"/>
    <col customWidth="1" min="15364" max="15364" style="65" width="19.109375"/>
    <col customWidth="1" min="15365" max="15365" style="65" width="16.33203125"/>
    <col bestFit="1" customWidth="1" min="15366" max="15366" style="65" width="11.6640625"/>
    <col bestFit="1" customWidth="1" min="15367" max="15368" style="65" width="10.44140625"/>
    <col customWidth="1" min="15369" max="15369" style="65" width="12.109375"/>
    <col min="15370" max="15616" style="65" width="9.109375"/>
    <col customWidth="1" min="15617" max="15617" style="65" width="28.5546875"/>
    <col customWidth="1" min="15618" max="15618" style="65" width="17.5546875"/>
    <col customWidth="1" min="15619" max="15619" style="65" width="17"/>
    <col customWidth="1" min="15620" max="15620" style="65" width="19.109375"/>
    <col customWidth="1" min="15621" max="15621" style="65" width="16.33203125"/>
    <col bestFit="1" customWidth="1" min="15622" max="15622" style="65" width="11.6640625"/>
    <col bestFit="1" customWidth="1" min="15623" max="15624" style="65" width="10.44140625"/>
    <col customWidth="1" min="15625" max="15625" style="65" width="12.109375"/>
    <col min="15626" max="15872" style="65" width="9.109375"/>
    <col customWidth="1" min="15873" max="15873" style="65" width="28.5546875"/>
    <col customWidth="1" min="15874" max="15874" style="65" width="17.5546875"/>
    <col customWidth="1" min="15875" max="15875" style="65" width="17"/>
    <col customWidth="1" min="15876" max="15876" style="65" width="19.109375"/>
    <col customWidth="1" min="15877" max="15877" style="65" width="16.33203125"/>
    <col bestFit="1" customWidth="1" min="15878" max="15878" style="65" width="11.6640625"/>
    <col bestFit="1" customWidth="1" min="15879" max="15880" style="65" width="10.44140625"/>
    <col customWidth="1" min="15881" max="15881" style="65" width="12.109375"/>
    <col min="15882" max="16128" style="65" width="9.109375"/>
    <col customWidth="1" min="16129" max="16129" style="65" width="28.5546875"/>
    <col customWidth="1" min="16130" max="16130" style="65" width="17.5546875"/>
    <col customWidth="1" min="16131" max="16131" style="65" width="17"/>
    <col customWidth="1" min="16132" max="16132" style="65" width="19.109375"/>
    <col customWidth="1" min="16133" max="16133" style="65" width="16.33203125"/>
    <col bestFit="1" customWidth="1" min="16134" max="16134" style="65" width="11.6640625"/>
    <col bestFit="1" customWidth="1" min="16135" max="16136" style="65" width="10.44140625"/>
    <col customWidth="1" min="16137" max="16137" style="65" width="12.109375"/>
    <col min="16138" max="16384" style="65" width="9.109375"/>
  </cols>
  <sheetData>
    <row r="1">
      <c r="A1" s="67" t="s">
        <v>665</v>
      </c>
      <c r="B1" s="190"/>
      <c r="C1" s="190"/>
      <c r="D1" s="190"/>
      <c r="E1" s="190"/>
      <c r="F1" s="190"/>
      <c r="G1" s="190"/>
      <c r="H1" s="190"/>
    </row>
    <row r="2" s="442" customFormat="1">
      <c r="A2" s="443" t="s">
        <v>666</v>
      </c>
      <c r="B2" s="444"/>
      <c r="C2" s="444"/>
      <c r="D2" s="444"/>
      <c r="E2" s="444"/>
      <c r="F2" s="444"/>
      <c r="G2" s="444"/>
      <c r="H2" s="444"/>
    </row>
    <row r="3" s="442" customFormat="1">
      <c r="A3" s="443"/>
      <c r="B3" s="444"/>
      <c r="C3" s="444"/>
      <c r="D3" s="444"/>
      <c r="E3" s="444"/>
      <c r="F3" s="444"/>
      <c r="G3" s="444"/>
      <c r="H3" s="444"/>
    </row>
    <row r="4">
      <c r="A4" s="67" t="s">
        <v>667</v>
      </c>
      <c r="B4" s="66"/>
    </row>
    <row r="5">
      <c r="A5" s="67" t="s">
        <v>668</v>
      </c>
      <c r="B5" s="66"/>
    </row>
    <row r="6">
      <c r="A6" s="445" t="s">
        <v>177</v>
      </c>
      <c r="B6" s="446" t="str">
        <f>аб!C23</f>
        <v xml:space="preserve">2019 год</v>
      </c>
      <c r="C6" s="446" t="str">
        <f>аб!D23</f>
        <v xml:space="preserve">2018 год</v>
      </c>
      <c r="D6" s="446" t="str">
        <f>аб!E23</f>
        <v xml:space="preserve">2017 год</v>
      </c>
      <c r="E6" s="446" t="str">
        <f>аб!F23</f>
        <v xml:space="preserve">2016 год</v>
      </c>
      <c r="F6" s="446" t="str">
        <f>аб!G23</f>
        <v xml:space="preserve">2015 год</v>
      </c>
      <c r="G6" s="446" t="str">
        <f>аб!H23</f>
        <v xml:space="preserve">2014 год</v>
      </c>
      <c r="H6" s="446" t="str">
        <f>аб!I23</f>
        <v xml:space="preserve">2013 год</v>
      </c>
    </row>
    <row r="7">
      <c r="A7" s="447" t="s">
        <v>96</v>
      </c>
      <c r="B7" s="81"/>
      <c r="C7" s="81"/>
      <c r="D7" s="81"/>
      <c r="E7" s="81"/>
      <c r="F7" s="81"/>
      <c r="G7" s="81"/>
      <c r="H7" s="81"/>
    </row>
    <row r="8">
      <c r="A8" s="447" t="s">
        <v>669</v>
      </c>
      <c r="B8" s="81"/>
      <c r="C8" s="164"/>
      <c r="D8" s="81"/>
      <c r="E8" s="164"/>
      <c r="F8" s="81"/>
      <c r="G8" s="164"/>
      <c r="H8" s="81"/>
    </row>
    <row r="9">
      <c r="A9" s="447" t="s">
        <v>670</v>
      </c>
      <c r="B9" s="81"/>
      <c r="C9" s="81"/>
      <c r="D9" s="81"/>
      <c r="E9" s="81"/>
      <c r="F9" s="81"/>
      <c r="G9" s="81"/>
      <c r="H9" s="81"/>
    </row>
    <row r="10">
      <c r="A10" s="447" t="s">
        <v>671</v>
      </c>
      <c r="B10" s="448"/>
      <c r="C10" s="448"/>
      <c r="D10" s="448"/>
      <c r="E10" s="448"/>
      <c r="F10" s="448"/>
      <c r="G10" s="448"/>
      <c r="H10" s="448"/>
    </row>
    <row r="11" ht="16.199999999999999">
      <c r="A11" s="449" t="s">
        <v>672</v>
      </c>
      <c r="B11" s="450"/>
      <c r="C11" s="450"/>
      <c r="D11" s="450"/>
      <c r="E11" s="450"/>
      <c r="F11" s="450"/>
      <c r="G11" s="450"/>
      <c r="H11" s="450"/>
    </row>
    <row r="12" ht="16.199999999999999">
      <c r="A12" s="451" t="s">
        <v>673</v>
      </c>
      <c r="B12" s="452"/>
      <c r="C12" s="452"/>
      <c r="D12" s="452"/>
      <c r="E12" s="452"/>
      <c r="F12" s="452"/>
      <c r="G12" s="452"/>
      <c r="H12" s="452"/>
      <c r="I12" s="453"/>
      <c r="J12" s="453"/>
      <c r="K12" s="453"/>
    </row>
    <row r="13">
      <c r="A13" s="447" t="s">
        <v>674</v>
      </c>
      <c r="B13" s="454"/>
      <c r="C13" s="454"/>
      <c r="D13" s="454"/>
      <c r="E13" s="454"/>
      <c r="F13" s="454"/>
      <c r="G13" s="454"/>
      <c r="H13" s="454"/>
    </row>
    <row r="14">
      <c r="A14" s="447" t="s">
        <v>675</v>
      </c>
      <c r="B14" s="454"/>
      <c r="C14" s="454"/>
      <c r="D14" s="454"/>
      <c r="E14" s="454"/>
      <c r="F14" s="454"/>
      <c r="G14" s="454"/>
      <c r="H14" s="454"/>
    </row>
    <row r="15">
      <c r="A15" s="447" t="s">
        <v>676</v>
      </c>
      <c r="B15" s="454"/>
      <c r="C15" s="454"/>
      <c r="D15" s="454"/>
      <c r="E15" s="454"/>
      <c r="F15" s="454"/>
      <c r="G15" s="454"/>
      <c r="H15" s="454"/>
    </row>
    <row r="16">
      <c r="A16" s="447" t="s">
        <v>677</v>
      </c>
      <c r="B16" s="454"/>
      <c r="C16" s="454"/>
      <c r="D16" s="454"/>
      <c r="E16" s="454"/>
      <c r="F16" s="454"/>
      <c r="G16" s="454"/>
      <c r="H16" s="454"/>
    </row>
    <row r="17" ht="16.199999999999999">
      <c r="A17" s="455" t="s">
        <v>678</v>
      </c>
      <c r="B17" s="456"/>
      <c r="C17" s="456"/>
      <c r="D17" s="456"/>
      <c r="E17" s="456"/>
      <c r="F17" s="456"/>
      <c r="G17" s="456"/>
      <c r="H17" s="456"/>
    </row>
    <row r="18" ht="31.800000000000001">
      <c r="A18" s="457" t="s">
        <v>679</v>
      </c>
      <c r="B18" s="454"/>
      <c r="C18" s="454"/>
      <c r="D18" s="454"/>
      <c r="E18" s="454"/>
      <c r="F18" s="454"/>
      <c r="G18" s="454"/>
      <c r="H18" s="454"/>
    </row>
    <row r="19" ht="31.199999999999999">
      <c r="A19" s="457" t="s">
        <v>680</v>
      </c>
      <c r="B19" s="454"/>
      <c r="C19" s="454"/>
      <c r="D19" s="454"/>
      <c r="E19" s="454"/>
      <c r="F19" s="454"/>
      <c r="G19" s="454"/>
      <c r="H19" s="454"/>
    </row>
    <row r="20" ht="31.199999999999999">
      <c r="A20" s="457" t="s">
        <v>681</v>
      </c>
      <c r="B20" s="454"/>
      <c r="C20" s="454"/>
      <c r="D20" s="454"/>
      <c r="E20" s="454"/>
      <c r="F20" s="454"/>
      <c r="G20" s="454"/>
      <c r="H20" s="454"/>
    </row>
    <row r="21" ht="31.199999999999999">
      <c r="A21" s="447" t="s">
        <v>682</v>
      </c>
      <c r="B21" s="454"/>
      <c r="C21" s="454"/>
      <c r="D21" s="454"/>
      <c r="E21" s="454"/>
      <c r="F21" s="454"/>
      <c r="G21" s="454"/>
      <c r="H21" s="454"/>
    </row>
    <row r="22">
      <c r="A22" s="447" t="s">
        <v>683</v>
      </c>
      <c r="B22" s="454"/>
      <c r="C22" s="454"/>
      <c r="D22" s="454"/>
      <c r="E22" s="454"/>
      <c r="F22" s="454"/>
      <c r="G22" s="454"/>
      <c r="H22" s="454"/>
    </row>
    <row r="23" ht="16.199999999999999">
      <c r="A23" s="449" t="s">
        <v>684</v>
      </c>
      <c r="B23" s="458"/>
      <c r="C23" s="458"/>
      <c r="D23" s="458"/>
      <c r="E23" s="458"/>
      <c r="F23" s="458"/>
      <c r="G23" s="458"/>
      <c r="H23" s="458"/>
    </row>
    <row r="24" ht="16.199999999999999">
      <c r="A24" s="67" t="s">
        <v>552</v>
      </c>
    </row>
    <row r="25">
      <c r="A25" s="67"/>
    </row>
    <row r="26">
      <c r="A26" s="445" t="s">
        <v>177</v>
      </c>
      <c r="B26" s="446" t="str">
        <f>B6</f>
        <v xml:space="preserve">2019 год</v>
      </c>
      <c r="C26" s="446" t="str">
        <f t="shared" ref="C26:H26" si="220">C6</f>
        <v xml:space="preserve">2018 год</v>
      </c>
      <c r="D26" s="446" t="str">
        <f t="shared" si="220"/>
        <v xml:space="preserve">2017 год</v>
      </c>
      <c r="E26" s="446" t="str">
        <f t="shared" si="220"/>
        <v xml:space="preserve">2016 год</v>
      </c>
      <c r="F26" s="446" t="str">
        <f t="shared" si="220"/>
        <v xml:space="preserve">2015 год</v>
      </c>
      <c r="G26" s="446" t="str">
        <f t="shared" si="220"/>
        <v xml:space="preserve">2014 год</v>
      </c>
      <c r="H26" s="446" t="str">
        <f t="shared" si="220"/>
        <v xml:space="preserve">2013 год</v>
      </c>
    </row>
    <row r="27">
      <c r="A27" s="447" t="s">
        <v>685</v>
      </c>
      <c r="B27" s="448"/>
      <c r="C27" s="448"/>
      <c r="D27" s="448"/>
      <c r="E27" s="448"/>
      <c r="F27" s="448"/>
      <c r="G27" s="448"/>
      <c r="H27" s="448"/>
    </row>
    <row r="28">
      <c r="A28" s="447" t="s">
        <v>686</v>
      </c>
      <c r="B28" s="448"/>
      <c r="C28" s="448"/>
      <c r="D28" s="448"/>
      <c r="E28" s="448"/>
      <c r="F28" s="448"/>
      <c r="G28" s="448"/>
      <c r="H28" s="448"/>
    </row>
    <row r="29">
      <c r="A29" s="447" t="s">
        <v>687</v>
      </c>
      <c r="B29" s="448"/>
      <c r="C29" s="448"/>
      <c r="D29" s="448"/>
      <c r="E29" s="448"/>
      <c r="F29" s="448"/>
      <c r="G29" s="448"/>
      <c r="H29" s="448"/>
    </row>
    <row r="30">
      <c r="A30" s="447" t="s">
        <v>688</v>
      </c>
      <c r="B30" s="448"/>
      <c r="C30" s="448"/>
      <c r="D30" s="448"/>
      <c r="E30" s="448"/>
      <c r="F30" s="448"/>
      <c r="G30" s="448"/>
      <c r="H30" s="448"/>
    </row>
    <row r="31" s="67" customFormat="1">
      <c r="A31" s="447" t="s">
        <v>689</v>
      </c>
      <c r="B31" s="448"/>
      <c r="C31" s="448"/>
      <c r="D31" s="448"/>
      <c r="E31" s="448"/>
      <c r="F31" s="448"/>
      <c r="G31" s="448"/>
      <c r="H31" s="448"/>
    </row>
    <row r="32">
      <c r="A32" s="447" t="s">
        <v>690</v>
      </c>
      <c r="B32" s="448"/>
      <c r="C32" s="448"/>
      <c r="D32" s="448"/>
      <c r="E32" s="448"/>
      <c r="F32" s="448"/>
      <c r="G32" s="448"/>
      <c r="H32" s="448"/>
    </row>
    <row r="33">
      <c r="A33" s="447" t="s">
        <v>691</v>
      </c>
      <c r="B33" s="448"/>
      <c r="C33" s="448"/>
      <c r="D33" s="448"/>
      <c r="E33" s="448"/>
      <c r="F33" s="448"/>
      <c r="G33" s="448"/>
      <c r="H33" s="448"/>
    </row>
    <row r="34">
      <c r="A34" s="447" t="s">
        <v>692</v>
      </c>
      <c r="B34" s="448"/>
      <c r="C34" s="448"/>
      <c r="D34" s="448"/>
      <c r="E34" s="448"/>
      <c r="F34" s="448"/>
      <c r="G34" s="448"/>
      <c r="H34" s="448"/>
    </row>
    <row r="35">
      <c r="A35" s="447" t="s">
        <v>693</v>
      </c>
      <c r="B35" s="448"/>
      <c r="C35" s="448"/>
      <c r="D35" s="448"/>
      <c r="E35" s="448"/>
      <c r="F35" s="448"/>
      <c r="G35" s="448"/>
      <c r="H35" s="448"/>
    </row>
    <row r="36">
      <c r="A36" s="447" t="s">
        <v>396</v>
      </c>
      <c r="B36" s="448"/>
      <c r="C36" s="448"/>
      <c r="D36" s="448"/>
      <c r="E36" s="448"/>
      <c r="F36" s="448"/>
      <c r="G36" s="448"/>
      <c r="H36" s="448"/>
    </row>
    <row r="37">
      <c r="A37" s="447" t="s">
        <v>694</v>
      </c>
      <c r="B37" s="448"/>
      <c r="C37" s="448"/>
      <c r="D37" s="448"/>
      <c r="E37" s="448"/>
      <c r="F37" s="448"/>
      <c r="G37" s="448"/>
      <c r="H37" s="448"/>
    </row>
    <row r="38">
      <c r="A38" s="447" t="s">
        <v>695</v>
      </c>
      <c r="B38" s="448"/>
      <c r="C38" s="448"/>
      <c r="D38" s="448"/>
      <c r="E38" s="448"/>
      <c r="F38" s="448"/>
      <c r="G38" s="448"/>
      <c r="H38" s="448"/>
    </row>
    <row r="40">
      <c r="A40" s="67" t="s">
        <v>696</v>
      </c>
    </row>
    <row r="41" s="67" customFormat="1">
      <c r="A41" s="459" t="s">
        <v>177</v>
      </c>
      <c r="B41" s="459" t="str">
        <f>B6</f>
        <v xml:space="preserve">2019 год</v>
      </c>
      <c r="C41" s="459" t="str">
        <f t="shared" ref="C41:H41" si="221">C6</f>
        <v xml:space="preserve">2018 год</v>
      </c>
      <c r="D41" s="459" t="str">
        <f t="shared" si="221"/>
        <v xml:space="preserve">2017 год</v>
      </c>
      <c r="E41" s="459" t="str">
        <f t="shared" si="221"/>
        <v xml:space="preserve">2016 год</v>
      </c>
      <c r="F41" s="459" t="str">
        <f t="shared" si="221"/>
        <v xml:space="preserve">2015 год</v>
      </c>
      <c r="G41" s="459" t="str">
        <f t="shared" si="221"/>
        <v xml:space="preserve">2014 год</v>
      </c>
      <c r="H41" s="459" t="str">
        <f t="shared" si="221"/>
        <v xml:space="preserve">2013 год</v>
      </c>
    </row>
    <row r="42">
      <c r="A42" s="355" t="s">
        <v>396</v>
      </c>
      <c r="B42" s="460"/>
      <c r="C42" s="460"/>
      <c r="D42" s="460"/>
      <c r="E42" s="460"/>
      <c r="F42" s="460"/>
      <c r="G42" s="460"/>
      <c r="H42" s="460"/>
    </row>
    <row r="43" s="67" customFormat="1">
      <c r="A43" s="459" t="s">
        <v>466</v>
      </c>
      <c r="B43" s="85"/>
      <c r="C43" s="85"/>
      <c r="D43" s="85"/>
      <c r="E43" s="85"/>
      <c r="F43" s="85"/>
      <c r="G43" s="85"/>
      <c r="H43" s="85"/>
    </row>
    <row r="44" ht="31.199999999999999">
      <c r="A44" s="355" t="s">
        <v>697</v>
      </c>
      <c r="B44" s="80"/>
      <c r="C44" s="80"/>
      <c r="D44" s="80"/>
      <c r="E44" s="80"/>
      <c r="F44" s="80"/>
      <c r="G44" s="80"/>
      <c r="H44" s="80"/>
    </row>
    <row r="45" s="67" customFormat="1">
      <c r="A45" s="459" t="s">
        <v>466</v>
      </c>
      <c r="B45" s="85"/>
      <c r="C45" s="85"/>
      <c r="D45" s="85"/>
      <c r="E45" s="85"/>
      <c r="F45" s="85"/>
      <c r="G45" s="85"/>
      <c r="H45" s="85"/>
    </row>
    <row r="46" ht="31.199999999999999">
      <c r="A46" s="355" t="s">
        <v>698</v>
      </c>
      <c r="B46" s="421"/>
      <c r="C46" s="421"/>
      <c r="D46" s="421"/>
      <c r="E46" s="421"/>
      <c r="F46" s="421"/>
      <c r="G46" s="421"/>
      <c r="H46" s="421"/>
    </row>
    <row r="47" s="67" customFormat="1">
      <c r="A47" s="459" t="s">
        <v>466</v>
      </c>
      <c r="B47" s="85"/>
      <c r="C47" s="85"/>
      <c r="D47" s="85"/>
      <c r="E47" s="85"/>
      <c r="F47" s="85"/>
      <c r="G47" s="85"/>
      <c r="H47" s="85"/>
    </row>
    <row r="48">
      <c r="A48" s="355" t="s">
        <v>699</v>
      </c>
      <c r="B48" s="421"/>
      <c r="C48" s="421"/>
      <c r="D48" s="421"/>
      <c r="E48" s="421"/>
      <c r="F48" s="421"/>
      <c r="G48" s="421"/>
      <c r="H48" s="421"/>
    </row>
    <row r="49" s="67" customFormat="1">
      <c r="A49" s="459" t="s">
        <v>466</v>
      </c>
      <c r="B49" s="85"/>
      <c r="C49" s="85"/>
      <c r="D49" s="85"/>
      <c r="E49" s="85"/>
      <c r="F49" s="85"/>
      <c r="G49" s="85"/>
      <c r="H49" s="85"/>
    </row>
    <row r="50" ht="31.199999999999999">
      <c r="A50" s="461" t="s">
        <v>700</v>
      </c>
      <c r="B50" s="462"/>
      <c r="C50" s="462"/>
      <c r="D50" s="462"/>
      <c r="E50" s="462"/>
      <c r="F50" s="462"/>
      <c r="G50" s="462"/>
      <c r="H50" s="462"/>
    </row>
    <row r="51">
      <c r="A51" s="459" t="s">
        <v>466</v>
      </c>
      <c r="B51" s="85"/>
      <c r="C51" s="85"/>
      <c r="D51" s="85"/>
      <c r="E51" s="85"/>
      <c r="F51" s="85"/>
      <c r="G51" s="85"/>
      <c r="H51" s="85"/>
    </row>
    <row r="52">
      <c r="A52" s="355" t="s">
        <v>503</v>
      </c>
      <c r="B52" s="460"/>
      <c r="C52" s="460"/>
      <c r="D52" s="460"/>
      <c r="E52" s="460"/>
      <c r="F52" s="460"/>
      <c r="G52" s="460"/>
      <c r="H52" s="460"/>
    </row>
    <row r="53" s="67" customFormat="1">
      <c r="A53" s="459" t="s">
        <v>466</v>
      </c>
      <c r="B53" s="85"/>
      <c r="C53" s="85"/>
      <c r="D53" s="85"/>
      <c r="E53" s="85"/>
      <c r="F53" s="85"/>
      <c r="G53" s="85"/>
      <c r="H53" s="85"/>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4">
    <tabColor indexed="45"/>
    <outlinePr applyStyles="0" summaryBelow="1" summaryRight="1" showOutlineSymbols="1"/>
    <pageSetUpPr autoPageBreaks="1" fitToPage="1"/>
  </sheetPr>
  <sheetViews>
    <sheetView zoomScale="75" workbookViewId="0">
      <pane xSplit="1" topLeftCell="B1" activePane="topRight" state="frozen"/>
      <selection activeCell="C19" activeCellId="0" sqref="C19"/>
    </sheetView>
  </sheetViews>
  <sheetFormatPr defaultColWidth="17" defaultRowHeight="15.6"/>
  <cols>
    <col customWidth="1" min="1" max="1" style="32" width="39.44140625"/>
    <col min="2" max="2" style="32" width="17"/>
    <col customWidth="1" min="3" max="3" style="33" width="21.44140625"/>
    <col customWidth="1" min="4" max="4" style="34" width="21.44140625"/>
    <col customWidth="1" min="5" max="9" style="32" width="21.44140625"/>
    <col min="10" max="16384" style="32" width="17"/>
  </cols>
  <sheetData>
    <row r="1">
      <c r="A1" s="32" t="s">
        <v>0</v>
      </c>
    </row>
    <row r="2">
      <c r="A2" s="6" t="str">
        <f>'1'!A2</f>
        <v xml:space="preserve">ПАО "ДОРОГОБУЖ" </v>
      </c>
      <c r="B2" s="7"/>
      <c r="C2" s="33"/>
    </row>
    <row r="3" ht="16.199999999999999">
      <c r="A3" s="35" t="s">
        <v>56</v>
      </c>
      <c r="B3" s="36" t="str">
        <f>'1'!B3</f>
        <v xml:space="preserve">2013-2019 годы </v>
      </c>
      <c r="E3" s="37"/>
    </row>
    <row r="4" ht="16.199999999999999">
      <c r="A4" s="38" t="s">
        <v>4</v>
      </c>
      <c r="B4" s="39" t="s">
        <v>5</v>
      </c>
    </row>
    <row r="5" s="38" customFormat="1" ht="31.199999999999999">
      <c r="A5" s="40" t="s">
        <v>57</v>
      </c>
      <c r="B5" s="41" t="s">
        <v>58</v>
      </c>
      <c r="C5" s="13" t="s">
        <v>59</v>
      </c>
      <c r="D5" s="13" t="s">
        <v>60</v>
      </c>
      <c r="E5" s="13" t="s">
        <v>61</v>
      </c>
      <c r="F5" s="13" t="s">
        <v>62</v>
      </c>
      <c r="G5" s="13" t="s">
        <v>63</v>
      </c>
      <c r="H5" s="13" t="s">
        <v>64</v>
      </c>
      <c r="I5" s="13" t="s">
        <v>65</v>
      </c>
    </row>
    <row r="6" ht="12.75" customHeight="1">
      <c r="A6" s="40" t="s">
        <v>66</v>
      </c>
      <c r="B6" s="42"/>
      <c r="C6" s="43"/>
      <c r="D6" s="43"/>
      <c r="E6" s="43"/>
      <c r="F6" s="43"/>
      <c r="G6" s="43"/>
      <c r="H6" s="43"/>
      <c r="I6" s="43"/>
    </row>
    <row r="7" s="34" customFormat="1">
      <c r="A7" s="44" t="s">
        <v>67</v>
      </c>
      <c r="B7" s="45">
        <v>2110</v>
      </c>
      <c r="C7" s="45">
        <v>21650314</v>
      </c>
      <c r="D7" s="45">
        <v>27154819</v>
      </c>
      <c r="E7" s="45">
        <v>24000677</v>
      </c>
      <c r="F7" s="45">
        <v>23253619</v>
      </c>
      <c r="G7" s="45">
        <v>26654915</v>
      </c>
      <c r="H7" s="45">
        <v>16131092</v>
      </c>
      <c r="I7" s="45">
        <v>17359621</v>
      </c>
    </row>
    <row r="8">
      <c r="A8" s="46" t="s">
        <v>68</v>
      </c>
      <c r="B8" s="45">
        <v>2120</v>
      </c>
      <c r="C8" s="45">
        <v>-13418367</v>
      </c>
      <c r="D8" s="45">
        <v>-14616025</v>
      </c>
      <c r="E8" s="45">
        <v>-12781114</v>
      </c>
      <c r="F8" s="45">
        <v>-12937806</v>
      </c>
      <c r="G8" s="45">
        <v>-11257301</v>
      </c>
      <c r="H8" s="45">
        <v>-8937073</v>
      </c>
      <c r="I8" s="45">
        <v>-9560909</v>
      </c>
    </row>
    <row r="9" s="38" customFormat="1">
      <c r="A9" s="47" t="s">
        <v>69</v>
      </c>
      <c r="B9" s="48">
        <v>2100</v>
      </c>
      <c r="C9" s="48">
        <f t="shared" ref="C9:I9" si="10">C7+C8</f>
        <v>8231947</v>
      </c>
      <c r="D9" s="48">
        <f t="shared" si="10"/>
        <v>12538794</v>
      </c>
      <c r="E9" s="48">
        <f t="shared" si="10"/>
        <v>11219563</v>
      </c>
      <c r="F9" s="48">
        <f t="shared" si="10"/>
        <v>10315813</v>
      </c>
      <c r="G9" s="48">
        <f t="shared" si="10"/>
        <v>15397614</v>
      </c>
      <c r="H9" s="48">
        <f t="shared" si="10"/>
        <v>7194019</v>
      </c>
      <c r="I9" s="48">
        <f t="shared" si="10"/>
        <v>7798712</v>
      </c>
    </row>
    <row r="10">
      <c r="A10" s="46" t="s">
        <v>70</v>
      </c>
      <c r="B10" s="45">
        <v>2210</v>
      </c>
      <c r="C10" s="45">
        <v>-2751252</v>
      </c>
      <c r="D10" s="45">
        <v>-3080637</v>
      </c>
      <c r="E10" s="45">
        <v>-2719112</v>
      </c>
      <c r="F10" s="45">
        <v>-2388888</v>
      </c>
      <c r="G10" s="45">
        <v>-2064941</v>
      </c>
      <c r="H10" s="45">
        <v>-1715664</v>
      </c>
      <c r="I10" s="45">
        <v>-2082936</v>
      </c>
    </row>
    <row r="11">
      <c r="A11" s="46" t="s">
        <v>71</v>
      </c>
      <c r="B11" s="45">
        <v>2220</v>
      </c>
      <c r="C11" s="45">
        <v>-2173083</v>
      </c>
      <c r="D11" s="45">
        <v>-2047745</v>
      </c>
      <c r="E11" s="45">
        <v>-1814290</v>
      </c>
      <c r="F11" s="45">
        <v>-2227779</v>
      </c>
      <c r="G11" s="45">
        <v>-1712792</v>
      </c>
      <c r="H11" s="45">
        <v>-1391250</v>
      </c>
      <c r="I11" s="45">
        <v>-1250271</v>
      </c>
    </row>
    <row r="12" s="38" customFormat="1">
      <c r="A12" s="47" t="s">
        <v>72</v>
      </c>
      <c r="B12" s="48">
        <v>2200</v>
      </c>
      <c r="C12" s="48">
        <f t="shared" ref="C12:I12" si="11">C9+C10+C11</f>
        <v>3307612</v>
      </c>
      <c r="D12" s="48">
        <f t="shared" si="11"/>
        <v>7410412</v>
      </c>
      <c r="E12" s="48">
        <f t="shared" si="11"/>
        <v>6686161</v>
      </c>
      <c r="F12" s="48">
        <f t="shared" si="11"/>
        <v>5699146</v>
      </c>
      <c r="G12" s="48">
        <f t="shared" si="11"/>
        <v>11619881</v>
      </c>
      <c r="H12" s="48">
        <f t="shared" si="11"/>
        <v>4087105</v>
      </c>
      <c r="I12" s="48">
        <f t="shared" si="11"/>
        <v>4465505</v>
      </c>
    </row>
    <row r="13">
      <c r="A13" s="40" t="s">
        <v>73</v>
      </c>
      <c r="B13" s="45"/>
      <c r="C13" s="45"/>
      <c r="D13" s="45"/>
      <c r="E13" s="45"/>
      <c r="F13" s="45"/>
      <c r="G13" s="45"/>
      <c r="H13" s="45"/>
      <c r="I13" s="45"/>
    </row>
    <row r="14" ht="31.199999999999999">
      <c r="A14" s="46" t="s">
        <v>74</v>
      </c>
      <c r="B14" s="45">
        <v>2310</v>
      </c>
      <c r="C14" s="45">
        <v>813755</v>
      </c>
      <c r="D14" s="45">
        <v>476987</v>
      </c>
      <c r="E14" s="45">
        <v>289688</v>
      </c>
      <c r="F14" s="45">
        <v>160729</v>
      </c>
      <c r="G14" s="45">
        <v>51224</v>
      </c>
      <c r="H14" s="45"/>
      <c r="I14" s="45">
        <v>1088</v>
      </c>
    </row>
    <row r="15">
      <c r="A15" s="46" t="s">
        <v>75</v>
      </c>
      <c r="B15" s="45">
        <v>2320</v>
      </c>
      <c r="C15" s="45">
        <v>1578176</v>
      </c>
      <c r="D15" s="45">
        <v>2026212</v>
      </c>
      <c r="E15" s="45">
        <v>3097686</v>
      </c>
      <c r="F15" s="45">
        <v>3730206</v>
      </c>
      <c r="G15" s="45">
        <v>3530157</v>
      </c>
      <c r="H15" s="45">
        <v>2116170</v>
      </c>
      <c r="I15" s="45">
        <v>1721971</v>
      </c>
    </row>
    <row r="16">
      <c r="A16" s="46" t="s">
        <v>76</v>
      </c>
      <c r="B16" s="45">
        <v>2330</v>
      </c>
      <c r="C16" s="45"/>
      <c r="D16" s="45">
        <v>-45991</v>
      </c>
      <c r="E16" s="45">
        <v>-329136</v>
      </c>
      <c r="F16" s="45">
        <v>-774458</v>
      </c>
      <c r="G16" s="45">
        <v>-877327</v>
      </c>
      <c r="H16" s="45">
        <v>-430471</v>
      </c>
      <c r="I16" s="45">
        <v>-419765</v>
      </c>
    </row>
    <row r="17">
      <c r="A17" s="46" t="s">
        <v>77</v>
      </c>
      <c r="B17" s="45">
        <v>2340</v>
      </c>
      <c r="C17" s="45">
        <v>898216</v>
      </c>
      <c r="D17" s="45">
        <v>14716570</v>
      </c>
      <c r="E17" s="45">
        <v>1089682</v>
      </c>
      <c r="F17" s="45">
        <v>1951065</v>
      </c>
      <c r="G17" s="45">
        <v>982583</v>
      </c>
      <c r="H17" s="45">
        <v>986800</v>
      </c>
      <c r="I17" s="45">
        <v>2657807</v>
      </c>
      <c r="J17" s="49"/>
      <c r="K17" s="49"/>
      <c r="L17" s="50"/>
    </row>
    <row r="18">
      <c r="A18" s="46" t="s">
        <v>78</v>
      </c>
      <c r="B18" s="45">
        <v>2350</v>
      </c>
      <c r="C18" s="45">
        <v>-2130237</v>
      </c>
      <c r="D18" s="45">
        <v>-17398570</v>
      </c>
      <c r="E18" s="45">
        <v>-792416</v>
      </c>
      <c r="F18" s="45">
        <v>-1377711</v>
      </c>
      <c r="G18" s="45">
        <v>-3912599</v>
      </c>
      <c r="H18" s="45">
        <v>-6194082</v>
      </c>
      <c r="I18" s="45">
        <v>-3331305</v>
      </c>
    </row>
    <row r="19" s="38" customFormat="1" ht="31.199999999999999">
      <c r="A19" s="47" t="s">
        <v>79</v>
      </c>
      <c r="B19" s="48">
        <v>2300</v>
      </c>
      <c r="C19" s="48">
        <f t="shared" ref="C19:I19" si="12">C12+C14+C15+C16+C17+C18</f>
        <v>4467522</v>
      </c>
      <c r="D19" s="48">
        <f t="shared" si="12"/>
        <v>7185620</v>
      </c>
      <c r="E19" s="48">
        <f t="shared" si="12"/>
        <v>10041665</v>
      </c>
      <c r="F19" s="48">
        <f t="shared" si="12"/>
        <v>9388977</v>
      </c>
      <c r="G19" s="48">
        <f t="shared" si="12"/>
        <v>11393919</v>
      </c>
      <c r="H19" s="48">
        <f t="shared" si="12"/>
        <v>565522</v>
      </c>
      <c r="I19" s="48">
        <f t="shared" si="12"/>
        <v>5095301</v>
      </c>
    </row>
    <row r="20">
      <c r="A20" s="46" t="s">
        <v>80</v>
      </c>
      <c r="B20" s="51">
        <v>2410</v>
      </c>
      <c r="C20" s="52">
        <v>-655018</v>
      </c>
      <c r="D20" s="52">
        <v>-2302336</v>
      </c>
      <c r="E20" s="52">
        <v>-1823795</v>
      </c>
      <c r="F20" s="52">
        <v>-1959181</v>
      </c>
      <c r="G20" s="52">
        <v>-2218641</v>
      </c>
      <c r="H20" s="52">
        <v>-190864</v>
      </c>
      <c r="I20" s="52">
        <v>-1066641</v>
      </c>
    </row>
    <row r="21" ht="31.199999999999999">
      <c r="A21" s="46" t="s">
        <v>81</v>
      </c>
      <c r="B21" s="51">
        <v>2421</v>
      </c>
      <c r="C21" s="52">
        <v>-110315</v>
      </c>
      <c r="D21" s="52">
        <v>1005937</v>
      </c>
      <c r="E21" s="52">
        <v>-18381</v>
      </c>
      <c r="F21" s="52">
        <v>57475</v>
      </c>
      <c r="G21" s="52">
        <v>42824</v>
      </c>
      <c r="H21" s="52">
        <v>39720</v>
      </c>
      <c r="I21" s="52">
        <v>45380</v>
      </c>
    </row>
    <row r="22" ht="31.199999999999999">
      <c r="A22" s="46" t="s">
        <v>82</v>
      </c>
      <c r="B22" s="51">
        <v>2430</v>
      </c>
      <c r="C22" s="52">
        <v>-130663</v>
      </c>
      <c r="D22" s="52">
        <v>-132207</v>
      </c>
      <c r="E22" s="52">
        <v>-158331</v>
      </c>
      <c r="F22" s="52">
        <v>13955</v>
      </c>
      <c r="G22" s="52">
        <v>-113768</v>
      </c>
      <c r="H22" s="52">
        <v>-37221</v>
      </c>
      <c r="I22" s="52">
        <v>-11228</v>
      </c>
    </row>
    <row r="23" ht="31.199999999999999">
      <c r="A23" s="46" t="s">
        <v>83</v>
      </c>
      <c r="B23" s="51">
        <v>2450</v>
      </c>
      <c r="C23" s="52">
        <v>2492</v>
      </c>
      <c r="D23" s="52">
        <v>-8518</v>
      </c>
      <c r="E23" s="52">
        <v>-7826</v>
      </c>
      <c r="F23" s="52">
        <v>9955</v>
      </c>
      <c r="G23" s="52">
        <v>10801</v>
      </c>
      <c r="H23" s="52">
        <v>75260</v>
      </c>
      <c r="I23" s="52">
        <v>11107</v>
      </c>
    </row>
    <row r="24">
      <c r="A24" s="42" t="s">
        <v>84</v>
      </c>
      <c r="B24" s="42">
        <v>2460</v>
      </c>
      <c r="C24" s="51">
        <v>3650</v>
      </c>
      <c r="D24" s="51">
        <v>3421</v>
      </c>
      <c r="E24" s="51">
        <v>4594</v>
      </c>
      <c r="F24" s="51">
        <v>5292</v>
      </c>
      <c r="G24" s="51">
        <v>2083</v>
      </c>
      <c r="H24" s="51">
        <v>-209</v>
      </c>
      <c r="I24" s="51">
        <v>-99</v>
      </c>
    </row>
    <row r="25" s="38" customFormat="1">
      <c r="A25" s="47" t="s">
        <v>85</v>
      </c>
      <c r="B25" s="41">
        <v>2400</v>
      </c>
      <c r="C25" s="53">
        <f>C19+C20+C22+C23+C24</f>
        <v>3687983</v>
      </c>
      <c r="D25" s="53">
        <f t="shared" ref="D25:I25" si="13">D19+D20+D22+D23+D24</f>
        <v>4745980</v>
      </c>
      <c r="E25" s="53">
        <f t="shared" si="13"/>
        <v>8056307</v>
      </c>
      <c r="F25" s="53">
        <f t="shared" si="13"/>
        <v>7458998</v>
      </c>
      <c r="G25" s="53">
        <f t="shared" si="13"/>
        <v>9074394</v>
      </c>
      <c r="H25" s="53">
        <f t="shared" si="13"/>
        <v>412488</v>
      </c>
      <c r="I25" s="53">
        <f t="shared" si="13"/>
        <v>4028440</v>
      </c>
    </row>
    <row r="26">
      <c r="C26" s="32"/>
      <c r="D26" s="32"/>
    </row>
    <row r="27">
      <c r="C27" s="32"/>
      <c r="D27" s="32"/>
      <c r="G27" s="54"/>
      <c r="H27" s="54"/>
    </row>
    <row r="28">
      <c r="C28" s="32"/>
      <c r="D28" s="32"/>
    </row>
    <row r="29" ht="31.199999999999999">
      <c r="A29" s="40" t="s">
        <v>86</v>
      </c>
      <c r="B29" s="41" t="s">
        <v>58</v>
      </c>
      <c r="C29" s="55" t="str">
        <f t="shared" ref="C29:I29" si="14">C5</f>
        <v xml:space="preserve">за январь-декабрь 2019 года</v>
      </c>
      <c r="D29" s="55" t="str">
        <f t="shared" si="14"/>
        <v xml:space="preserve">за январь-декабрь 2018 года</v>
      </c>
      <c r="E29" s="55" t="str">
        <f t="shared" si="14"/>
        <v xml:space="preserve">за январь-декабрь 2017 года</v>
      </c>
      <c r="F29" s="55" t="str">
        <f t="shared" si="14"/>
        <v xml:space="preserve">за январь-декабрь 2016 года</v>
      </c>
      <c r="G29" s="55" t="str">
        <f t="shared" si="14"/>
        <v xml:space="preserve">за январь-декабрь 2015 года</v>
      </c>
      <c r="H29" s="55" t="str">
        <f t="shared" si="14"/>
        <v xml:space="preserve">за январь-декабрь 2014 года</v>
      </c>
      <c r="I29" s="55" t="str">
        <f t="shared" si="14"/>
        <v xml:space="preserve">за январь-декабрь 2013 года</v>
      </c>
    </row>
    <row r="30">
      <c r="A30" s="56" t="s">
        <v>87</v>
      </c>
      <c r="B30" s="57"/>
      <c r="C30" s="58"/>
      <c r="D30" s="58"/>
      <c r="E30" s="58"/>
      <c r="F30" s="58"/>
      <c r="G30" s="58"/>
      <c r="H30" s="58"/>
      <c r="I30" s="58"/>
    </row>
    <row r="31" ht="53.25" customHeight="1">
      <c r="A31" s="46" t="s">
        <v>88</v>
      </c>
      <c r="B31" s="51">
        <v>2510</v>
      </c>
      <c r="C31" s="59"/>
      <c r="D31" s="59"/>
      <c r="E31" s="59"/>
      <c r="F31" s="59"/>
      <c r="G31" s="59"/>
      <c r="H31" s="59"/>
      <c r="I31" s="59"/>
    </row>
    <row r="32" ht="46.799999999999997">
      <c r="A32" s="46" t="s">
        <v>89</v>
      </c>
      <c r="B32" s="51">
        <v>2520</v>
      </c>
      <c r="C32" s="60"/>
      <c r="D32" s="60"/>
      <c r="E32" s="60"/>
      <c r="F32" s="60"/>
      <c r="G32" s="60"/>
      <c r="H32" s="60"/>
      <c r="I32" s="60"/>
      <c r="J32" s="61"/>
      <c r="K32" s="61"/>
      <c r="L32" s="61"/>
    </row>
    <row r="33" ht="31.199999999999999">
      <c r="A33" s="46" t="s">
        <v>90</v>
      </c>
      <c r="B33" s="42">
        <v>2500</v>
      </c>
      <c r="C33" s="62">
        <v>3687983</v>
      </c>
      <c r="D33" s="62">
        <v>4745980</v>
      </c>
      <c r="E33" s="62">
        <v>8056307</v>
      </c>
      <c r="F33" s="62">
        <v>7458998</v>
      </c>
      <c r="G33" s="62">
        <v>9074394</v>
      </c>
      <c r="H33" s="62">
        <v>412488</v>
      </c>
      <c r="I33" s="62">
        <v>4028440</v>
      </c>
    </row>
    <row r="34" ht="31.199999999999999">
      <c r="A34" s="46" t="s">
        <v>91</v>
      </c>
      <c r="B34" s="42">
        <v>2900</v>
      </c>
      <c r="C34" s="63">
        <v>0.0042100000000000002</v>
      </c>
      <c r="D34" s="63">
        <v>0.0054200000000000003</v>
      </c>
      <c r="E34" s="63">
        <v>0.0091999999999999998</v>
      </c>
      <c r="F34" s="63">
        <v>0.0085299999999999994</v>
      </c>
      <c r="G34" s="63">
        <v>0.01133</v>
      </c>
      <c r="H34" s="64"/>
      <c r="I34" s="64"/>
    </row>
    <row r="35" ht="31.199999999999999">
      <c r="A35" s="46" t="s">
        <v>92</v>
      </c>
      <c r="B35" s="42">
        <v>2910</v>
      </c>
      <c r="C35" s="64"/>
      <c r="D35" s="64"/>
      <c r="E35" s="64"/>
      <c r="F35" s="63"/>
      <c r="G35" s="63">
        <v>0.010370000000000001</v>
      </c>
      <c r="H35" s="64"/>
      <c r="I35" s="64"/>
    </row>
  </sheetData>
  <printOptions headings="0" gridLines="0"/>
  <pageMargins left="0.75" right="0.75" top="0.51000000000000023" bottom="0.51000000000000023" header="0.5" footer="0.5"/>
  <pageSetup paperSize="9" scale="38" fitToWidth="1" fitToHeight="1" pageOrder="downThenOver" orientation="portrait" usePrinterDefaults="1" blackAndWhite="0" draft="0" cellComments="none" useFirstPageNumber="0" errors="displayed" horizontalDpi="4294967293"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5">
    <tabColor indexed="45"/>
    <outlinePr applyStyles="0" summaryBelow="1" summaryRight="1" showOutlineSymbols="1"/>
    <pageSetUpPr autoPageBreaks="1" fitToPage="1"/>
  </sheetPr>
  <sheetViews>
    <sheetView topLeftCell="A124" zoomScale="75" workbookViewId="0">
      <selection activeCell="G147" activeCellId="0" sqref="G147"/>
    </sheetView>
  </sheetViews>
  <sheetFormatPr defaultColWidth="9.109375" defaultRowHeight="15.6"/>
  <cols>
    <col customWidth="1" min="1" max="1" style="65" width="44"/>
    <col min="2" max="2" style="66" width="9.109375"/>
    <col customWidth="1" min="3" max="7" style="66" width="15.44140625"/>
    <col customWidth="1" min="8" max="9" style="65" width="15.44140625"/>
    <col customWidth="1" min="10" max="10" style="65" width="15.5546875"/>
    <col customWidth="1" min="11" max="13" style="65" width="12.5546875"/>
    <col min="14" max="16384" style="65" width="9.109375"/>
  </cols>
  <sheetData>
    <row r="1">
      <c r="A1" s="65" t="s">
        <v>0</v>
      </c>
      <c r="F1" s="65"/>
      <c r="G1" s="65"/>
    </row>
    <row r="2">
      <c r="A2" s="6" t="str">
        <f>'1'!A2</f>
        <v xml:space="preserve">ПАО "ДОРОГОБУЖ" </v>
      </c>
      <c r="B2" s="7"/>
      <c r="C2" s="34"/>
      <c r="D2" s="34"/>
      <c r="E2" s="32"/>
      <c r="F2" s="65"/>
      <c r="G2" s="65"/>
    </row>
    <row r="3">
      <c r="A3" s="67" t="s">
        <v>93</v>
      </c>
      <c r="B3" s="68" t="str">
        <f>'1'!B3</f>
        <v xml:space="preserve">2013-2019 годы </v>
      </c>
    </row>
    <row r="4" ht="16.199999999999999">
      <c r="A4" s="38" t="s">
        <v>4</v>
      </c>
      <c r="B4" s="9" t="s">
        <v>5</v>
      </c>
    </row>
    <row r="5">
      <c r="A5" s="67"/>
      <c r="B5" s="69" t="s">
        <v>94</v>
      </c>
    </row>
    <row r="6" s="34" customFormat="1" ht="78.75" customHeight="1">
      <c r="A6" s="51" t="s">
        <v>57</v>
      </c>
      <c r="B6" s="51" t="s">
        <v>95</v>
      </c>
      <c r="C6" s="70" t="s">
        <v>96</v>
      </c>
      <c r="D6" s="70" t="s">
        <v>39</v>
      </c>
      <c r="E6" s="70" t="s">
        <v>97</v>
      </c>
      <c r="F6" s="70" t="s">
        <v>42</v>
      </c>
      <c r="G6" s="70" t="s">
        <v>43</v>
      </c>
      <c r="H6" s="70" t="s">
        <v>98</v>
      </c>
    </row>
    <row r="7" s="71" customFormat="1">
      <c r="A7" s="47" t="s">
        <v>99</v>
      </c>
      <c r="B7" s="72">
        <v>3100</v>
      </c>
      <c r="C7" s="47">
        <v>218860</v>
      </c>
      <c r="D7" s="48"/>
      <c r="E7" s="47">
        <v>647922</v>
      </c>
      <c r="F7" s="47">
        <v>32829</v>
      </c>
      <c r="G7" s="47">
        <v>21162720</v>
      </c>
      <c r="H7" s="48">
        <f t="shared" ref="H7:H8" si="15">C7+D7+E7+F7+G7</f>
        <v>22062331</v>
      </c>
    </row>
    <row r="8" s="73" customFormat="1">
      <c r="A8" s="74" t="s">
        <v>100</v>
      </c>
      <c r="B8" s="75"/>
      <c r="C8" s="76"/>
      <c r="D8" s="76"/>
      <c r="E8" s="76"/>
      <c r="F8" s="76"/>
      <c r="G8" s="46"/>
      <c r="H8" s="45">
        <f t="shared" si="15"/>
        <v>0</v>
      </c>
    </row>
    <row r="9" s="71" customFormat="1">
      <c r="A9" s="77" t="s">
        <v>101</v>
      </c>
      <c r="B9" s="72">
        <v>3210</v>
      </c>
      <c r="C9" s="55"/>
      <c r="D9" s="55">
        <v>0</v>
      </c>
      <c r="E9" s="55">
        <f>E11</f>
        <v>0</v>
      </c>
      <c r="F9" s="55" t="s">
        <v>102</v>
      </c>
      <c r="G9" s="55">
        <f>G10+G11</f>
        <v>4028859</v>
      </c>
      <c r="H9" s="48">
        <f>C9+D9+E9+G9</f>
        <v>4028859</v>
      </c>
      <c r="J9" s="73"/>
    </row>
    <row r="10" s="73" customFormat="1">
      <c r="A10" s="46" t="s">
        <v>103</v>
      </c>
      <c r="B10" s="75">
        <v>3211</v>
      </c>
      <c r="C10" s="76" t="s">
        <v>102</v>
      </c>
      <c r="D10" s="76" t="s">
        <v>102</v>
      </c>
      <c r="E10" s="76" t="s">
        <v>102</v>
      </c>
      <c r="F10" s="76" t="s">
        <v>102</v>
      </c>
      <c r="G10" s="76">
        <v>4028859</v>
      </c>
      <c r="H10" s="48">
        <f>G10</f>
        <v>4028859</v>
      </c>
      <c r="J10" s="73"/>
    </row>
    <row r="11" s="73" customFormat="1">
      <c r="A11" s="46" t="s">
        <v>104</v>
      </c>
      <c r="B11" s="75">
        <v>3212</v>
      </c>
      <c r="C11" s="76" t="s">
        <v>102</v>
      </c>
      <c r="D11" s="76" t="s">
        <v>102</v>
      </c>
      <c r="E11" s="76"/>
      <c r="F11" s="76" t="s">
        <v>102</v>
      </c>
      <c r="G11" s="46"/>
      <c r="H11" s="45"/>
      <c r="J11" s="73"/>
    </row>
    <row r="12" s="73" customFormat="1" ht="31.199999999999999">
      <c r="A12" s="46" t="s">
        <v>105</v>
      </c>
      <c r="B12" s="75">
        <v>3213</v>
      </c>
      <c r="C12" s="76" t="s">
        <v>102</v>
      </c>
      <c r="D12" s="76" t="s">
        <v>102</v>
      </c>
      <c r="E12" s="76"/>
      <c r="F12" s="76" t="s">
        <v>102</v>
      </c>
      <c r="G12" s="76">
        <v>419</v>
      </c>
      <c r="H12" s="45">
        <f>E12+G12</f>
        <v>419</v>
      </c>
      <c r="J12" s="73"/>
    </row>
    <row r="13" s="73" customFormat="1">
      <c r="A13" s="46" t="s">
        <v>106</v>
      </c>
      <c r="B13" s="75">
        <v>3214</v>
      </c>
      <c r="C13" s="45"/>
      <c r="D13" s="45"/>
      <c r="E13" s="45"/>
      <c r="F13" s="76" t="s">
        <v>102</v>
      </c>
      <c r="G13" s="76" t="s">
        <v>102</v>
      </c>
      <c r="H13" s="45">
        <f>C13+D13+E13</f>
        <v>0</v>
      </c>
      <c r="J13" s="73"/>
    </row>
    <row r="14" s="73" customFormat="1" ht="17.25" customHeight="1">
      <c r="A14" s="46" t="s">
        <v>107</v>
      </c>
      <c r="B14" s="75">
        <v>3215</v>
      </c>
      <c r="C14" s="45"/>
      <c r="D14" s="45"/>
      <c r="E14" s="45"/>
      <c r="F14" s="76" t="s">
        <v>102</v>
      </c>
      <c r="G14" s="76" t="s">
        <v>108</v>
      </c>
      <c r="H14" s="45" t="s">
        <v>102</v>
      </c>
      <c r="J14" s="73"/>
    </row>
    <row r="15" s="73" customFormat="1">
      <c r="A15" s="46" t="s">
        <v>109</v>
      </c>
      <c r="B15" s="75">
        <v>3216</v>
      </c>
      <c r="C15" s="76"/>
      <c r="D15" s="76"/>
      <c r="E15" s="76"/>
      <c r="F15" s="76"/>
      <c r="G15" s="76"/>
      <c r="H15" s="45">
        <f>C15+D15+E15+F15+G15</f>
        <v>0</v>
      </c>
    </row>
    <row r="16" s="78" customFormat="1">
      <c r="A16" s="77" t="s">
        <v>110</v>
      </c>
      <c r="B16" s="72">
        <v>3220</v>
      </c>
      <c r="C16" s="55"/>
      <c r="D16" s="55">
        <v>0</v>
      </c>
      <c r="E16" s="55">
        <f>E18</f>
        <v>0</v>
      </c>
      <c r="F16" s="55" t="s">
        <v>102</v>
      </c>
      <c r="G16" s="55">
        <f>G19+G23</f>
        <v>-185108</v>
      </c>
      <c r="H16" s="48">
        <f>C16+D16+E16+G16</f>
        <v>-185108</v>
      </c>
    </row>
    <row r="17" s="79" customFormat="1">
      <c r="A17" s="46" t="s">
        <v>111</v>
      </c>
      <c r="B17" s="75">
        <v>3221</v>
      </c>
      <c r="C17" s="76" t="s">
        <v>102</v>
      </c>
      <c r="D17" s="76" t="s">
        <v>102</v>
      </c>
      <c r="E17" s="76" t="s">
        <v>102</v>
      </c>
      <c r="F17" s="76" t="s">
        <v>102</v>
      </c>
      <c r="G17" s="76"/>
      <c r="H17" s="45">
        <f>G17</f>
        <v>0</v>
      </c>
    </row>
    <row r="18" s="79" customFormat="1">
      <c r="A18" s="46" t="s">
        <v>104</v>
      </c>
      <c r="B18" s="75">
        <v>3222</v>
      </c>
      <c r="C18" s="76" t="s">
        <v>102</v>
      </c>
      <c r="D18" s="76" t="s">
        <v>102</v>
      </c>
      <c r="E18" s="76"/>
      <c r="F18" s="76" t="s">
        <v>102</v>
      </c>
      <c r="G18" s="46"/>
      <c r="H18" s="45">
        <f>E18+G18</f>
        <v>0</v>
      </c>
    </row>
    <row r="19" s="79" customFormat="1" ht="31.199999999999999">
      <c r="A19" s="46" t="s">
        <v>112</v>
      </c>
      <c r="B19" s="75">
        <v>3223</v>
      </c>
      <c r="C19" s="76" t="s">
        <v>102</v>
      </c>
      <c r="D19" s="76" t="s">
        <v>102</v>
      </c>
      <c r="E19" s="76"/>
      <c r="F19" s="76" t="s">
        <v>102</v>
      </c>
      <c r="G19" s="76">
        <v>0</v>
      </c>
      <c r="H19" s="45">
        <f>G19</f>
        <v>0</v>
      </c>
    </row>
    <row r="20" s="79" customFormat="1" ht="20.25" customHeight="1">
      <c r="A20" s="46" t="s">
        <v>113</v>
      </c>
      <c r="B20" s="75">
        <v>3224</v>
      </c>
      <c r="C20" s="76"/>
      <c r="D20" s="76"/>
      <c r="E20" s="76"/>
      <c r="F20" s="76"/>
      <c r="G20" s="76"/>
      <c r="H20" s="45"/>
    </row>
    <row r="21" s="79" customFormat="1">
      <c r="A21" s="46" t="s">
        <v>114</v>
      </c>
      <c r="B21" s="75">
        <v>3225</v>
      </c>
      <c r="C21" s="45"/>
      <c r="D21" s="45"/>
      <c r="E21" s="45"/>
      <c r="F21" s="76" t="s">
        <v>102</v>
      </c>
      <c r="G21" s="76" t="s">
        <v>102</v>
      </c>
      <c r="H21" s="45">
        <f>C21+D21+E21</f>
        <v>0</v>
      </c>
    </row>
    <row r="22" s="79" customFormat="1">
      <c r="A22" s="46" t="s">
        <v>109</v>
      </c>
      <c r="B22" s="75">
        <v>3226</v>
      </c>
      <c r="C22" s="76"/>
      <c r="D22" s="76"/>
      <c r="E22" s="76"/>
      <c r="F22" s="76"/>
      <c r="G22" s="76"/>
      <c r="H22" s="45">
        <f>C22+D22+E22+F22+G22</f>
        <v>0</v>
      </c>
    </row>
    <row r="23" s="79" customFormat="1">
      <c r="A23" s="80" t="s">
        <v>115</v>
      </c>
      <c r="B23" s="75">
        <v>3227</v>
      </c>
      <c r="C23" s="81"/>
      <c r="D23" s="81"/>
      <c r="E23" s="81"/>
      <c r="F23" s="82"/>
      <c r="G23" s="82">
        <v>-185108</v>
      </c>
      <c r="H23" s="45">
        <f>G23</f>
        <v>-185108</v>
      </c>
    </row>
    <row r="24" s="79" customFormat="1">
      <c r="A24" s="80" t="s">
        <v>116</v>
      </c>
      <c r="B24" s="83">
        <v>3230</v>
      </c>
      <c r="C24" s="81"/>
      <c r="D24" s="81"/>
      <c r="E24" s="81">
        <v>-20801</v>
      </c>
      <c r="F24" s="81"/>
      <c r="G24" s="81">
        <f>-E24</f>
        <v>20801</v>
      </c>
      <c r="H24" s="81" t="s">
        <v>102</v>
      </c>
    </row>
    <row r="25" s="79" customFormat="1">
      <c r="A25" s="80" t="s">
        <v>117</v>
      </c>
      <c r="B25" s="83">
        <v>3240</v>
      </c>
      <c r="C25" s="81"/>
      <c r="D25" s="81"/>
      <c r="E25" s="81"/>
      <c r="F25" s="81"/>
      <c r="G25" s="81"/>
      <c r="H25" s="84"/>
    </row>
    <row r="26" s="79" customFormat="1">
      <c r="A26" s="85" t="s">
        <v>118</v>
      </c>
      <c r="B26" s="83">
        <v>3200</v>
      </c>
      <c r="C26" s="86">
        <f>C7+C9+C16</f>
        <v>218860</v>
      </c>
      <c r="D26" s="86">
        <f>D7+D9+D16</f>
        <v>0</v>
      </c>
      <c r="E26" s="86">
        <f>E7+E9+E16+E24</f>
        <v>627121</v>
      </c>
      <c r="F26" s="86">
        <f>F7+F25</f>
        <v>32829</v>
      </c>
      <c r="G26" s="86">
        <f>G7+G9+G16+G25+G24</f>
        <v>25027272</v>
      </c>
      <c r="H26" s="86">
        <f>H7+H9+H16</f>
        <v>25906082</v>
      </c>
      <c r="I26" s="79">
        <f>H26-'1'!D37</f>
        <v>-19837952</v>
      </c>
    </row>
    <row r="27" s="79" customFormat="1">
      <c r="A27" s="74" t="s">
        <v>119</v>
      </c>
      <c r="B27" s="75"/>
      <c r="C27" s="76"/>
      <c r="D27" s="76"/>
      <c r="E27" s="76"/>
      <c r="F27" s="76"/>
      <c r="G27" s="46"/>
      <c r="H27" s="45">
        <f>C27+D27+E27+F27+G27</f>
        <v>0</v>
      </c>
    </row>
    <row r="28" s="78" customFormat="1">
      <c r="A28" s="77" t="s">
        <v>101</v>
      </c>
      <c r="B28" s="72">
        <v>3310</v>
      </c>
      <c r="C28" s="55"/>
      <c r="D28" s="55"/>
      <c r="E28" s="55">
        <f>SUM(E29:E33)</f>
        <v>0</v>
      </c>
      <c r="F28" s="55" t="s">
        <v>102</v>
      </c>
      <c r="G28" s="55">
        <f>SUM(G29:G33)</f>
        <v>414506</v>
      </c>
      <c r="H28" s="48">
        <f>C28+D28+E28+G28</f>
        <v>414506</v>
      </c>
      <c r="K28" s="87"/>
    </row>
    <row r="29" s="79" customFormat="1">
      <c r="A29" s="46" t="s">
        <v>103</v>
      </c>
      <c r="B29" s="75">
        <v>3311</v>
      </c>
      <c r="C29" s="76" t="s">
        <v>102</v>
      </c>
      <c r="D29" s="76" t="s">
        <v>102</v>
      </c>
      <c r="E29" s="76" t="s">
        <v>102</v>
      </c>
      <c r="F29" s="76" t="s">
        <v>102</v>
      </c>
      <c r="G29" s="76">
        <v>412488</v>
      </c>
      <c r="H29" s="45">
        <f>G29</f>
        <v>412488</v>
      </c>
    </row>
    <row r="30" s="79" customFormat="1">
      <c r="A30" s="46" t="s">
        <v>104</v>
      </c>
      <c r="B30" s="75">
        <v>3312</v>
      </c>
      <c r="C30" s="76" t="s">
        <v>102</v>
      </c>
      <c r="D30" s="76" t="s">
        <v>102</v>
      </c>
      <c r="E30" s="76"/>
      <c r="F30" s="76" t="s">
        <v>102</v>
      </c>
      <c r="G30" s="46">
        <v>0</v>
      </c>
      <c r="H30" s="45">
        <f t="shared" ref="H30:H31" si="16">SUM(C30:G30)</f>
        <v>0</v>
      </c>
    </row>
    <row r="31" s="79" customFormat="1" ht="31.199999999999999">
      <c r="A31" s="46" t="s">
        <v>105</v>
      </c>
      <c r="B31" s="75">
        <v>3313</v>
      </c>
      <c r="C31" s="76" t="s">
        <v>102</v>
      </c>
      <c r="D31" s="76" t="s">
        <v>102</v>
      </c>
      <c r="E31" s="76"/>
      <c r="F31" s="76" t="s">
        <v>102</v>
      </c>
      <c r="G31" s="76">
        <v>2018</v>
      </c>
      <c r="H31" s="45">
        <f t="shared" si="16"/>
        <v>2018</v>
      </c>
    </row>
    <row r="32" s="79" customFormat="1">
      <c r="A32" s="46" t="s">
        <v>106</v>
      </c>
      <c r="B32" s="75">
        <v>3314</v>
      </c>
      <c r="C32" s="45"/>
      <c r="D32" s="45"/>
      <c r="E32" s="45"/>
      <c r="F32" s="76" t="s">
        <v>102</v>
      </c>
      <c r="G32" s="76" t="s">
        <v>102</v>
      </c>
      <c r="H32" s="45">
        <f>C32+D32+E32</f>
        <v>0</v>
      </c>
    </row>
    <row r="33" s="79" customFormat="1">
      <c r="A33" s="46" t="s">
        <v>109</v>
      </c>
      <c r="B33" s="75">
        <v>3315</v>
      </c>
      <c r="C33" s="76"/>
      <c r="D33" s="76"/>
      <c r="E33" s="76"/>
      <c r="F33" s="76"/>
      <c r="G33" s="76"/>
      <c r="H33" s="45">
        <f>C33+D33+E33+F33+G33</f>
        <v>0</v>
      </c>
      <c r="K33" s="88"/>
    </row>
    <row r="34" s="78" customFormat="1">
      <c r="A34" s="77" t="s">
        <v>110</v>
      </c>
      <c r="B34" s="72">
        <v>3320</v>
      </c>
      <c r="C34" s="55">
        <v>0</v>
      </c>
      <c r="D34" s="55">
        <v>0</v>
      </c>
      <c r="E34" s="55">
        <v>0</v>
      </c>
      <c r="F34" s="55">
        <v>0</v>
      </c>
      <c r="G34" s="55">
        <f>SUM(G35:G41)</f>
        <v>-185108</v>
      </c>
      <c r="H34" s="48">
        <f>C34+D34+E34+G34</f>
        <v>-185108</v>
      </c>
    </row>
    <row r="35" s="79" customFormat="1">
      <c r="A35" s="46" t="s">
        <v>111</v>
      </c>
      <c r="B35" s="75">
        <v>3321</v>
      </c>
      <c r="C35" s="76" t="s">
        <v>102</v>
      </c>
      <c r="D35" s="76" t="s">
        <v>102</v>
      </c>
      <c r="E35" s="76" t="s">
        <v>102</v>
      </c>
      <c r="F35" s="76" t="s">
        <v>102</v>
      </c>
      <c r="G35" s="76"/>
      <c r="H35" s="45">
        <f t="shared" ref="H35:H36" si="17">G35</f>
        <v>0</v>
      </c>
      <c r="J35" s="88"/>
      <c r="K35" s="88"/>
    </row>
    <row r="36" s="79" customFormat="1">
      <c r="A36" s="46" t="s">
        <v>104</v>
      </c>
      <c r="B36" s="75">
        <v>3322</v>
      </c>
      <c r="C36" s="76" t="s">
        <v>102</v>
      </c>
      <c r="D36" s="76" t="s">
        <v>102</v>
      </c>
      <c r="E36" s="76">
        <v>0</v>
      </c>
      <c r="F36" s="76" t="s">
        <v>102</v>
      </c>
      <c r="G36" s="46"/>
      <c r="H36" s="45">
        <f t="shared" si="17"/>
        <v>0</v>
      </c>
    </row>
    <row r="37" s="79" customFormat="1" ht="31.199999999999999">
      <c r="A37" s="46" t="s">
        <v>112</v>
      </c>
      <c r="B37" s="75">
        <v>3323</v>
      </c>
      <c r="C37" s="76" t="s">
        <v>102</v>
      </c>
      <c r="D37" s="76" t="s">
        <v>102</v>
      </c>
      <c r="E37" s="76"/>
      <c r="F37" s="76" t="s">
        <v>102</v>
      </c>
      <c r="G37" s="76">
        <v>0</v>
      </c>
      <c r="H37" s="45">
        <f>SUM(C37:G37)</f>
        <v>0</v>
      </c>
    </row>
    <row r="38" s="79" customFormat="1" ht="31.199999999999999">
      <c r="A38" s="46" t="s">
        <v>113</v>
      </c>
      <c r="B38" s="75">
        <v>3324</v>
      </c>
      <c r="C38" s="76"/>
      <c r="D38" s="76"/>
      <c r="E38" s="76"/>
      <c r="F38" s="76"/>
      <c r="G38" s="76"/>
      <c r="H38" s="45"/>
    </row>
    <row r="39" s="79" customFormat="1">
      <c r="A39" s="46" t="s">
        <v>114</v>
      </c>
      <c r="B39" s="75">
        <v>3325</v>
      </c>
      <c r="C39" s="45">
        <v>0</v>
      </c>
      <c r="D39" s="45">
        <v>0</v>
      </c>
      <c r="E39" s="45"/>
      <c r="F39" s="76" t="s">
        <v>102</v>
      </c>
      <c r="G39" s="76" t="s">
        <v>102</v>
      </c>
      <c r="H39" s="45">
        <f>C39+D39+E39</f>
        <v>0</v>
      </c>
    </row>
    <row r="40" s="79" customFormat="1">
      <c r="A40" s="46" t="s">
        <v>109</v>
      </c>
      <c r="B40" s="75">
        <v>3326</v>
      </c>
      <c r="C40" s="76"/>
      <c r="D40" s="76"/>
      <c r="E40" s="76"/>
      <c r="F40" s="76"/>
      <c r="G40" s="76">
        <v>0</v>
      </c>
      <c r="H40" s="45">
        <f>C40+D40+E40+F40+G40</f>
        <v>0</v>
      </c>
    </row>
    <row r="41" s="79" customFormat="1">
      <c r="A41" s="80" t="s">
        <v>115</v>
      </c>
      <c r="B41" s="75">
        <v>3327</v>
      </c>
      <c r="C41" s="81"/>
      <c r="D41" s="81"/>
      <c r="E41" s="81"/>
      <c r="F41" s="82"/>
      <c r="G41" s="82">
        <v>-185108</v>
      </c>
      <c r="H41" s="45">
        <f>G41</f>
        <v>-185108</v>
      </c>
    </row>
    <row r="42" s="79" customFormat="1">
      <c r="A42" s="80" t="s">
        <v>116</v>
      </c>
      <c r="B42" s="83">
        <v>3330</v>
      </c>
      <c r="C42" s="81"/>
      <c r="D42" s="81"/>
      <c r="E42" s="81">
        <v>-11568</v>
      </c>
      <c r="F42" s="81"/>
      <c r="G42" s="81">
        <f>-E42</f>
        <v>11568</v>
      </c>
      <c r="H42" s="81" t="s">
        <v>102</v>
      </c>
    </row>
    <row r="43" s="79" customFormat="1">
      <c r="A43" s="80" t="s">
        <v>117</v>
      </c>
      <c r="B43" s="83">
        <v>3340</v>
      </c>
      <c r="C43" s="81"/>
      <c r="D43" s="81"/>
      <c r="E43" s="81"/>
      <c r="F43" s="81"/>
      <c r="G43" s="81"/>
      <c r="H43" s="81" t="s">
        <v>102</v>
      </c>
    </row>
    <row r="44" s="78" customFormat="1">
      <c r="A44" s="85" t="s">
        <v>120</v>
      </c>
      <c r="B44" s="89">
        <v>3300</v>
      </c>
      <c r="C44" s="86">
        <f>C26+C28+C34</f>
        <v>218860</v>
      </c>
      <c r="D44" s="86">
        <f>D26+D28+D34</f>
        <v>0</v>
      </c>
      <c r="E44" s="86">
        <f>E26+E28+E42</f>
        <v>615553</v>
      </c>
      <c r="F44" s="86">
        <f>F26+F43</f>
        <v>32829</v>
      </c>
      <c r="G44" s="86">
        <f>G26+G28+G34+G42+G43</f>
        <v>25268238</v>
      </c>
      <c r="H44" s="86">
        <f>H26+H28+H34</f>
        <v>26135480</v>
      </c>
      <c r="I44" s="78">
        <f>H44-'1'!C37</f>
        <v>-14283212</v>
      </c>
    </row>
    <row r="45" s="79" customFormat="1">
      <c r="A45" s="74" t="s">
        <v>121</v>
      </c>
      <c r="B45" s="75"/>
      <c r="C45" s="76"/>
      <c r="D45" s="76"/>
      <c r="E45" s="76"/>
      <c r="F45" s="76"/>
      <c r="G45" s="46"/>
      <c r="H45" s="45">
        <f>C45+D45+E45+F45+G45</f>
        <v>0</v>
      </c>
    </row>
    <row r="46" s="78" customFormat="1">
      <c r="A46" s="77" t="s">
        <v>101</v>
      </c>
      <c r="B46" s="72">
        <v>3310</v>
      </c>
      <c r="C46" s="55"/>
      <c r="D46" s="55"/>
      <c r="E46" s="55">
        <f>SUM(E47:E51)</f>
        <v>0</v>
      </c>
      <c r="F46" s="55" t="s">
        <v>102</v>
      </c>
      <c r="G46" s="55">
        <f>SUM(G47:G51)</f>
        <v>9076359</v>
      </c>
      <c r="H46" s="48">
        <f>C46+D46+E46+G46</f>
        <v>9076359</v>
      </c>
      <c r="K46" s="87"/>
    </row>
    <row r="47" s="79" customFormat="1">
      <c r="A47" s="46" t="s">
        <v>103</v>
      </c>
      <c r="B47" s="75">
        <v>3311</v>
      </c>
      <c r="C47" s="76" t="s">
        <v>102</v>
      </c>
      <c r="D47" s="76" t="s">
        <v>102</v>
      </c>
      <c r="E47" s="76" t="s">
        <v>102</v>
      </c>
      <c r="F47" s="76" t="s">
        <v>102</v>
      </c>
      <c r="G47" s="76">
        <v>9074394</v>
      </c>
      <c r="H47" s="45">
        <f>G47</f>
        <v>9074394</v>
      </c>
    </row>
    <row r="48" s="79" customFormat="1">
      <c r="A48" s="46" t="s">
        <v>104</v>
      </c>
      <c r="B48" s="75">
        <v>3312</v>
      </c>
      <c r="C48" s="76" t="s">
        <v>102</v>
      </c>
      <c r="D48" s="76" t="s">
        <v>102</v>
      </c>
      <c r="E48" s="76"/>
      <c r="F48" s="76" t="s">
        <v>102</v>
      </c>
      <c r="G48" s="46">
        <v>0</v>
      </c>
      <c r="H48" s="45">
        <f t="shared" ref="H48:H49" si="18">SUM(C48:G48)</f>
        <v>0</v>
      </c>
    </row>
    <row r="49" s="79" customFormat="1" ht="31.199999999999999">
      <c r="A49" s="46" t="s">
        <v>105</v>
      </c>
      <c r="B49" s="75">
        <v>3313</v>
      </c>
      <c r="C49" s="76" t="s">
        <v>102</v>
      </c>
      <c r="D49" s="76" t="s">
        <v>102</v>
      </c>
      <c r="E49" s="76"/>
      <c r="F49" s="76" t="s">
        <v>102</v>
      </c>
      <c r="G49" s="76">
        <v>1965</v>
      </c>
      <c r="H49" s="45">
        <f t="shared" si="18"/>
        <v>1965</v>
      </c>
    </row>
    <row r="50" s="79" customFormat="1">
      <c r="A50" s="46" t="s">
        <v>106</v>
      </c>
      <c r="B50" s="75">
        <v>3314</v>
      </c>
      <c r="C50" s="45"/>
      <c r="D50" s="45"/>
      <c r="E50" s="45"/>
      <c r="F50" s="76" t="s">
        <v>102</v>
      </c>
      <c r="G50" s="76" t="s">
        <v>102</v>
      </c>
      <c r="H50" s="45">
        <f>C50+D50+E50</f>
        <v>0</v>
      </c>
    </row>
    <row r="51" s="79" customFormat="1">
      <c r="A51" s="46" t="s">
        <v>109</v>
      </c>
      <c r="B51" s="75">
        <v>3315</v>
      </c>
      <c r="C51" s="76"/>
      <c r="D51" s="76"/>
      <c r="E51" s="76"/>
      <c r="F51" s="76"/>
      <c r="G51" s="76"/>
      <c r="H51" s="45">
        <f>C51+D51+E51+F51+G51</f>
        <v>0</v>
      </c>
      <c r="K51" s="88"/>
    </row>
    <row r="52" s="78" customFormat="1">
      <c r="A52" s="77" t="s">
        <v>110</v>
      </c>
      <c r="B52" s="72">
        <v>3320</v>
      </c>
      <c r="C52" s="55">
        <f>SUM(C53:C61)</f>
        <v>0</v>
      </c>
      <c r="D52" s="55">
        <f>SUM(D53:D61)</f>
        <v>-20847</v>
      </c>
      <c r="E52" s="55"/>
      <c r="F52" s="55">
        <v>0</v>
      </c>
      <c r="G52" s="55">
        <f>SUM(G53:G59)</f>
        <v>-280140</v>
      </c>
      <c r="H52" s="48">
        <f>C52+D52+E52+G52</f>
        <v>-300987</v>
      </c>
    </row>
    <row r="53" s="79" customFormat="1">
      <c r="A53" s="46" t="s">
        <v>111</v>
      </c>
      <c r="B53" s="75">
        <v>3321</v>
      </c>
      <c r="C53" s="76" t="s">
        <v>102</v>
      </c>
      <c r="D53" s="76" t="s">
        <v>102</v>
      </c>
      <c r="E53" s="76" t="s">
        <v>102</v>
      </c>
      <c r="F53" s="76" t="s">
        <v>102</v>
      </c>
      <c r="G53" s="76"/>
      <c r="H53" s="45">
        <f t="shared" ref="H53:H54" si="19">G53</f>
        <v>0</v>
      </c>
      <c r="J53" s="88"/>
      <c r="K53" s="88"/>
    </row>
    <row r="54" s="79" customFormat="1">
      <c r="A54" s="46" t="s">
        <v>104</v>
      </c>
      <c r="B54" s="75">
        <v>3322</v>
      </c>
      <c r="C54" s="76" t="s">
        <v>102</v>
      </c>
      <c r="D54" s="76" t="s">
        <v>102</v>
      </c>
      <c r="E54" s="76">
        <v>0</v>
      </c>
      <c r="F54" s="76" t="s">
        <v>102</v>
      </c>
      <c r="G54" s="46"/>
      <c r="H54" s="45">
        <f t="shared" si="19"/>
        <v>0</v>
      </c>
    </row>
    <row r="55" s="79" customFormat="1" ht="31.199999999999999">
      <c r="A55" s="46" t="s">
        <v>112</v>
      </c>
      <c r="B55" s="75">
        <v>3323</v>
      </c>
      <c r="C55" s="76" t="s">
        <v>102</v>
      </c>
      <c r="D55" s="76" t="s">
        <v>102</v>
      </c>
      <c r="E55" s="76"/>
      <c r="F55" s="76" t="s">
        <v>102</v>
      </c>
      <c r="G55" s="76">
        <v>0</v>
      </c>
      <c r="H55" s="45">
        <f>SUM(C55:G55)</f>
        <v>0</v>
      </c>
    </row>
    <row r="56" s="79" customFormat="1" ht="31.199999999999999">
      <c r="A56" s="46" t="s">
        <v>113</v>
      </c>
      <c r="B56" s="75">
        <v>3324</v>
      </c>
      <c r="C56" s="76"/>
      <c r="D56" s="76"/>
      <c r="E56" s="76"/>
      <c r="F56" s="76"/>
      <c r="G56" s="76"/>
      <c r="H56" s="45"/>
    </row>
    <row r="57" s="79" customFormat="1">
      <c r="A57" s="46" t="s">
        <v>114</v>
      </c>
      <c r="B57" s="75">
        <v>3325</v>
      </c>
      <c r="C57" s="45">
        <v>0</v>
      </c>
      <c r="D57" s="45">
        <v>-20847</v>
      </c>
      <c r="E57" s="45"/>
      <c r="F57" s="76" t="s">
        <v>102</v>
      </c>
      <c r="G57" s="76" t="s">
        <v>102</v>
      </c>
      <c r="H57" s="45">
        <f>C57+D57+E57</f>
        <v>-20847</v>
      </c>
    </row>
    <row r="58" s="79" customFormat="1">
      <c r="A58" s="46" t="s">
        <v>109</v>
      </c>
      <c r="B58" s="75">
        <v>3326</v>
      </c>
      <c r="C58" s="76"/>
      <c r="D58" s="76"/>
      <c r="E58" s="76"/>
      <c r="F58" s="76"/>
      <c r="G58" s="76">
        <v>0</v>
      </c>
      <c r="H58" s="45">
        <f>C58+D58+E58+F58+G58</f>
        <v>0</v>
      </c>
    </row>
    <row r="59" s="79" customFormat="1">
      <c r="A59" s="80" t="s">
        <v>115</v>
      </c>
      <c r="B59" s="75">
        <v>3327</v>
      </c>
      <c r="C59" s="81"/>
      <c r="D59" s="81"/>
      <c r="E59" s="81"/>
      <c r="F59" s="82"/>
      <c r="G59" s="82">
        <v>-280140</v>
      </c>
      <c r="H59" s="45">
        <f>G59</f>
        <v>-280140</v>
      </c>
    </row>
    <row r="60" s="79" customFormat="1">
      <c r="A60" s="80" t="s">
        <v>116</v>
      </c>
      <c r="B60" s="83">
        <v>3330</v>
      </c>
      <c r="C60" s="81"/>
      <c r="D60" s="81"/>
      <c r="E60" s="81">
        <v>-13343</v>
      </c>
      <c r="F60" s="81"/>
      <c r="G60" s="81">
        <v>13343</v>
      </c>
      <c r="H60" s="84"/>
    </row>
    <row r="61" s="79" customFormat="1">
      <c r="A61" s="80" t="s">
        <v>117</v>
      </c>
      <c r="B61" s="83">
        <v>3340</v>
      </c>
      <c r="C61" s="81"/>
      <c r="D61" s="81"/>
      <c r="E61" s="81"/>
      <c r="F61" s="81"/>
      <c r="G61" s="81"/>
      <c r="H61" s="84"/>
    </row>
    <row r="62" s="78" customFormat="1">
      <c r="A62" s="85" t="s">
        <v>122</v>
      </c>
      <c r="B62" s="89">
        <v>3300</v>
      </c>
      <c r="C62" s="86">
        <f>C44+C46+C52</f>
        <v>218860</v>
      </c>
      <c r="D62" s="86">
        <f>D44+D46+D52</f>
        <v>-20847</v>
      </c>
      <c r="E62" s="86">
        <f>E44+E46+E52+E60</f>
        <v>602210</v>
      </c>
      <c r="F62" s="86">
        <f>F44+F61</f>
        <v>32829</v>
      </c>
      <c r="G62" s="86">
        <f>G44+G46+G52+G60+G61</f>
        <v>34077800</v>
      </c>
      <c r="H62" s="86">
        <f>H44+H46+H52</f>
        <v>34910852</v>
      </c>
      <c r="I62" s="78">
        <f>H62-'1'!C55</f>
        <v>34910852</v>
      </c>
    </row>
    <row r="63" s="79" customFormat="1">
      <c r="A63" s="74" t="s">
        <v>123</v>
      </c>
      <c r="B63" s="75"/>
      <c r="C63" s="76"/>
      <c r="D63" s="76"/>
      <c r="E63" s="76"/>
      <c r="F63" s="76"/>
      <c r="G63" s="46"/>
      <c r="H63" s="45">
        <f>C63+D63+E63+F63+G63</f>
        <v>0</v>
      </c>
    </row>
    <row r="64" s="78" customFormat="1">
      <c r="A64" s="77" t="s">
        <v>101</v>
      </c>
      <c r="B64" s="72">
        <v>3310</v>
      </c>
      <c r="C64" s="55"/>
      <c r="D64" s="55">
        <v>20847</v>
      </c>
      <c r="E64" s="55">
        <f>SUM(E65:E69)</f>
        <v>0</v>
      </c>
      <c r="F64" s="55" t="s">
        <v>102</v>
      </c>
      <c r="G64" s="55">
        <f>SUM(G65:G69)</f>
        <v>7460823</v>
      </c>
      <c r="H64" s="48">
        <f>C64+D64+E64+G64</f>
        <v>7481670</v>
      </c>
      <c r="K64" s="87"/>
    </row>
    <row r="65" s="79" customFormat="1">
      <c r="A65" s="46" t="s">
        <v>103</v>
      </c>
      <c r="B65" s="75">
        <v>3311</v>
      </c>
      <c r="C65" s="76" t="s">
        <v>102</v>
      </c>
      <c r="D65" s="76" t="s">
        <v>102</v>
      </c>
      <c r="E65" s="76" t="s">
        <v>102</v>
      </c>
      <c r="F65" s="76" t="s">
        <v>102</v>
      </c>
      <c r="G65" s="76">
        <v>7458998</v>
      </c>
      <c r="H65" s="45">
        <f>G65</f>
        <v>7458998</v>
      </c>
    </row>
    <row r="66" s="79" customFormat="1">
      <c r="A66" s="46" t="s">
        <v>104</v>
      </c>
      <c r="B66" s="75">
        <v>3312</v>
      </c>
      <c r="C66" s="76" t="s">
        <v>102</v>
      </c>
      <c r="D66" s="76" t="s">
        <v>102</v>
      </c>
      <c r="E66" s="76"/>
      <c r="F66" s="76" t="s">
        <v>102</v>
      </c>
      <c r="G66" s="46">
        <v>0</v>
      </c>
      <c r="H66" s="45">
        <f t="shared" ref="H66:H67" si="20">SUM(C66:G66)</f>
        <v>0</v>
      </c>
    </row>
    <row r="67" s="79" customFormat="1" ht="31.199999999999999">
      <c r="A67" s="46" t="s">
        <v>105</v>
      </c>
      <c r="B67" s="75">
        <v>3313</v>
      </c>
      <c r="C67" s="76" t="s">
        <v>102</v>
      </c>
      <c r="D67" s="76">
        <v>20847</v>
      </c>
      <c r="E67" s="76"/>
      <c r="F67" s="76" t="s">
        <v>102</v>
      </c>
      <c r="G67" s="76">
        <v>1825</v>
      </c>
      <c r="H67" s="45">
        <f t="shared" si="20"/>
        <v>22672</v>
      </c>
    </row>
    <row r="68" s="79" customFormat="1">
      <c r="A68" s="46" t="s">
        <v>106</v>
      </c>
      <c r="B68" s="75">
        <v>3314</v>
      </c>
      <c r="C68" s="45"/>
      <c r="D68" s="45"/>
      <c r="E68" s="45"/>
      <c r="F68" s="76" t="s">
        <v>102</v>
      </c>
      <c r="G68" s="76" t="s">
        <v>102</v>
      </c>
      <c r="H68" s="45">
        <f>C68+D68+E68</f>
        <v>0</v>
      </c>
    </row>
    <row r="69" s="79" customFormat="1">
      <c r="A69" s="46" t="s">
        <v>109</v>
      </c>
      <c r="B69" s="75">
        <v>3315</v>
      </c>
      <c r="C69" s="76"/>
      <c r="D69" s="76"/>
      <c r="E69" s="76"/>
      <c r="F69" s="76"/>
      <c r="G69" s="76"/>
      <c r="H69" s="45">
        <f>C69+D69+E69+F69+G69</f>
        <v>0</v>
      </c>
      <c r="K69" s="88"/>
    </row>
    <row r="70" s="78" customFormat="1">
      <c r="A70" s="77" t="s">
        <v>110</v>
      </c>
      <c r="B70" s="72">
        <v>3320</v>
      </c>
      <c r="C70" s="55">
        <f>SUM(C71:C79)</f>
        <v>0</v>
      </c>
      <c r="D70" s="55">
        <f>SUM(D71:D79)</f>
        <v>0</v>
      </c>
      <c r="E70" s="55">
        <v>0</v>
      </c>
      <c r="F70" s="55">
        <v>0</v>
      </c>
      <c r="G70" s="55">
        <f>SUM(G71:G77)</f>
        <v>-1136768</v>
      </c>
      <c r="H70" s="48">
        <f>C70+D70+E70+G70</f>
        <v>-1136768</v>
      </c>
    </row>
    <row r="71" s="79" customFormat="1">
      <c r="A71" s="46" t="s">
        <v>111</v>
      </c>
      <c r="B71" s="75">
        <v>3321</v>
      </c>
      <c r="C71" s="76" t="s">
        <v>102</v>
      </c>
      <c r="D71" s="76" t="s">
        <v>102</v>
      </c>
      <c r="E71" s="76" t="s">
        <v>102</v>
      </c>
      <c r="F71" s="76" t="s">
        <v>102</v>
      </c>
      <c r="G71" s="76"/>
      <c r="H71" s="45">
        <f t="shared" ref="H71:H72" si="21">G71</f>
        <v>0</v>
      </c>
      <c r="J71" s="88"/>
      <c r="K71" s="88"/>
    </row>
    <row r="72" s="79" customFormat="1">
      <c r="A72" s="46" t="s">
        <v>104</v>
      </c>
      <c r="B72" s="75">
        <v>3322</v>
      </c>
      <c r="C72" s="76" t="s">
        <v>102</v>
      </c>
      <c r="D72" s="76" t="s">
        <v>102</v>
      </c>
      <c r="E72" s="76">
        <v>0</v>
      </c>
      <c r="F72" s="76" t="s">
        <v>102</v>
      </c>
      <c r="G72" s="46"/>
      <c r="H72" s="45">
        <f t="shared" si="21"/>
        <v>0</v>
      </c>
    </row>
    <row r="73" s="79" customFormat="1" ht="31.199999999999999">
      <c r="A73" s="46" t="s">
        <v>112</v>
      </c>
      <c r="B73" s="75">
        <v>3323</v>
      </c>
      <c r="C73" s="76" t="s">
        <v>102</v>
      </c>
      <c r="D73" s="76" t="s">
        <v>102</v>
      </c>
      <c r="E73" s="76"/>
      <c r="F73" s="76" t="s">
        <v>102</v>
      </c>
      <c r="G73" s="76">
        <v>0</v>
      </c>
      <c r="H73" s="45">
        <f>SUM(C73:G73)</f>
        <v>0</v>
      </c>
    </row>
    <row r="74" s="79" customFormat="1" ht="31.199999999999999">
      <c r="A74" s="46" t="s">
        <v>113</v>
      </c>
      <c r="B74" s="75">
        <v>3324</v>
      </c>
      <c r="C74" s="76"/>
      <c r="D74" s="76"/>
      <c r="E74" s="76"/>
      <c r="F74" s="76"/>
      <c r="G74" s="76"/>
      <c r="H74" s="45"/>
    </row>
    <row r="75" s="79" customFormat="1">
      <c r="A75" s="46" t="s">
        <v>114</v>
      </c>
      <c r="B75" s="75">
        <v>3325</v>
      </c>
      <c r="C75" s="45">
        <v>0</v>
      </c>
      <c r="D75" s="45">
        <v>0</v>
      </c>
      <c r="E75" s="45"/>
      <c r="F75" s="76" t="s">
        <v>102</v>
      </c>
      <c r="G75" s="76" t="s">
        <v>102</v>
      </c>
      <c r="H75" s="45">
        <f>C75+D75+E75</f>
        <v>0</v>
      </c>
    </row>
    <row r="76" s="79" customFormat="1">
      <c r="A76" s="46" t="s">
        <v>109</v>
      </c>
      <c r="B76" s="75">
        <v>3326</v>
      </c>
      <c r="C76" s="76"/>
      <c r="D76" s="76"/>
      <c r="E76" s="76"/>
      <c r="F76" s="76"/>
      <c r="G76" s="76">
        <v>0</v>
      </c>
      <c r="H76" s="45">
        <f>C76+D76+E76+F76+G76</f>
        <v>0</v>
      </c>
    </row>
    <row r="77" s="79" customFormat="1">
      <c r="A77" s="80" t="s">
        <v>115</v>
      </c>
      <c r="B77" s="75">
        <v>3327</v>
      </c>
      <c r="C77" s="81"/>
      <c r="D77" s="81"/>
      <c r="E77" s="81"/>
      <c r="F77" s="82"/>
      <c r="G77" s="82">
        <v>-1136768</v>
      </c>
      <c r="H77" s="45">
        <f>G77</f>
        <v>-1136768</v>
      </c>
    </row>
    <row r="78" s="79" customFormat="1">
      <c r="A78" s="80" t="s">
        <v>116</v>
      </c>
      <c r="B78" s="83">
        <v>3330</v>
      </c>
      <c r="C78" s="81"/>
      <c r="D78" s="81"/>
      <c r="E78" s="81">
        <v>-33419</v>
      </c>
      <c r="F78" s="81"/>
      <c r="G78" s="81">
        <v>33419</v>
      </c>
      <c r="H78" s="84"/>
    </row>
    <row r="79" s="79" customFormat="1">
      <c r="A79" s="80" t="s">
        <v>117</v>
      </c>
      <c r="B79" s="83">
        <v>3340</v>
      </c>
      <c r="C79" s="81"/>
      <c r="D79" s="81"/>
      <c r="E79" s="81"/>
      <c r="F79" s="81"/>
      <c r="G79" s="81"/>
      <c r="H79" s="84"/>
    </row>
    <row r="80" s="78" customFormat="1">
      <c r="A80" s="85" t="s">
        <v>124</v>
      </c>
      <c r="B80" s="89">
        <v>3300</v>
      </c>
      <c r="C80" s="86">
        <f>C62+C64+C70</f>
        <v>218860</v>
      </c>
      <c r="D80" s="86">
        <f>D62+D64+D70</f>
        <v>0</v>
      </c>
      <c r="E80" s="86">
        <f>E62+E64+E70+E78</f>
        <v>568791</v>
      </c>
      <c r="F80" s="86">
        <f>F62+F79</f>
        <v>32829</v>
      </c>
      <c r="G80" s="86">
        <f>G62+G64+G70+G78+G79</f>
        <v>40435274</v>
      </c>
      <c r="H80" s="86">
        <f>H62+H64+H70</f>
        <v>41255754</v>
      </c>
      <c r="I80" s="78">
        <f>H80-'1'!C73</f>
        <v>41255754</v>
      </c>
    </row>
    <row r="81" s="79" customFormat="1">
      <c r="A81" s="74" t="s">
        <v>125</v>
      </c>
      <c r="B81" s="75"/>
      <c r="C81" s="76"/>
      <c r="D81" s="76"/>
      <c r="E81" s="76"/>
      <c r="F81" s="76"/>
      <c r="G81" s="46"/>
      <c r="H81" s="45">
        <f>C81+D81+E81+F81+G81</f>
        <v>0</v>
      </c>
    </row>
    <row r="82" s="78" customFormat="1">
      <c r="A82" s="77" t="s">
        <v>101</v>
      </c>
      <c r="B82" s="72">
        <v>3310</v>
      </c>
      <c r="C82" s="55"/>
      <c r="D82" s="55"/>
      <c r="E82" s="55">
        <f>SUM(E83:E87)</f>
        <v>0</v>
      </c>
      <c r="F82" s="55" t="s">
        <v>102</v>
      </c>
      <c r="G82" s="55">
        <f>SUM(G83:G87)</f>
        <v>8058125</v>
      </c>
      <c r="H82" s="48">
        <f>C82+D82+E82+G82</f>
        <v>8058125</v>
      </c>
      <c r="K82" s="87"/>
    </row>
    <row r="83" s="79" customFormat="1">
      <c r="A83" s="46" t="s">
        <v>103</v>
      </c>
      <c r="B83" s="75">
        <v>3311</v>
      </c>
      <c r="C83" s="76" t="s">
        <v>102</v>
      </c>
      <c r="D83" s="76" t="s">
        <v>102</v>
      </c>
      <c r="E83" s="76" t="s">
        <v>102</v>
      </c>
      <c r="F83" s="76" t="s">
        <v>102</v>
      </c>
      <c r="G83" s="76">
        <v>8056307</v>
      </c>
      <c r="H83" s="45">
        <f>G83</f>
        <v>8056307</v>
      </c>
    </row>
    <row r="84" s="79" customFormat="1">
      <c r="A84" s="46" t="s">
        <v>104</v>
      </c>
      <c r="B84" s="75">
        <v>3312</v>
      </c>
      <c r="C84" s="76" t="s">
        <v>102</v>
      </c>
      <c r="D84" s="76" t="s">
        <v>102</v>
      </c>
      <c r="E84" s="76"/>
      <c r="F84" s="76" t="s">
        <v>102</v>
      </c>
      <c r="G84" s="46">
        <v>0</v>
      </c>
      <c r="H84" s="45">
        <f t="shared" ref="H84:H85" si="22">SUM(C84:G84)</f>
        <v>0</v>
      </c>
    </row>
    <row r="85" s="79" customFormat="1" ht="31.199999999999999">
      <c r="A85" s="46" t="s">
        <v>105</v>
      </c>
      <c r="B85" s="75">
        <v>3313</v>
      </c>
      <c r="C85" s="76" t="s">
        <v>102</v>
      </c>
      <c r="D85" s="76" t="s">
        <v>102</v>
      </c>
      <c r="E85" s="76"/>
      <c r="F85" s="76" t="s">
        <v>102</v>
      </c>
      <c r="G85" s="76">
        <v>1818</v>
      </c>
      <c r="H85" s="45">
        <f t="shared" si="22"/>
        <v>1818</v>
      </c>
    </row>
    <row r="86" s="79" customFormat="1">
      <c r="A86" s="46" t="s">
        <v>106</v>
      </c>
      <c r="B86" s="75">
        <v>3314</v>
      </c>
      <c r="C86" s="45"/>
      <c r="D86" s="45"/>
      <c r="E86" s="45"/>
      <c r="F86" s="76" t="s">
        <v>102</v>
      </c>
      <c r="G86" s="76" t="s">
        <v>102</v>
      </c>
      <c r="H86" s="45">
        <f>C86+D86+E86</f>
        <v>0</v>
      </c>
    </row>
    <row r="87" s="79" customFormat="1">
      <c r="A87" s="46" t="s">
        <v>109</v>
      </c>
      <c r="B87" s="75">
        <v>3315</v>
      </c>
      <c r="C87" s="76"/>
      <c r="D87" s="76"/>
      <c r="E87" s="76"/>
      <c r="F87" s="76"/>
      <c r="G87" s="76"/>
      <c r="H87" s="45">
        <f>C87+D87+E87+F87+G87</f>
        <v>0</v>
      </c>
      <c r="K87" s="88"/>
    </row>
    <row r="88" s="78" customFormat="1">
      <c r="A88" s="77" t="s">
        <v>110</v>
      </c>
      <c r="B88" s="72">
        <v>3320</v>
      </c>
      <c r="C88" s="55">
        <f>SUM(C89:C97)</f>
        <v>0</v>
      </c>
      <c r="D88" s="55">
        <f>SUM(D89:D97)</f>
        <v>-96647</v>
      </c>
      <c r="E88" s="55">
        <v>0</v>
      </c>
      <c r="F88" s="55">
        <v>0</v>
      </c>
      <c r="G88" s="55">
        <f>SUM(G89:G95)</f>
        <v>-2188598</v>
      </c>
      <c r="H88" s="48">
        <f>C88+D88+E88+G88</f>
        <v>-2285245</v>
      </c>
    </row>
    <row r="89" s="79" customFormat="1">
      <c r="A89" s="46" t="s">
        <v>111</v>
      </c>
      <c r="B89" s="75">
        <v>3321</v>
      </c>
      <c r="C89" s="76" t="s">
        <v>102</v>
      </c>
      <c r="D89" s="76" t="s">
        <v>102</v>
      </c>
      <c r="E89" s="76" t="s">
        <v>102</v>
      </c>
      <c r="F89" s="76" t="s">
        <v>102</v>
      </c>
      <c r="G89" s="76"/>
      <c r="H89" s="45">
        <f t="shared" ref="H89:H90" si="23">G89</f>
        <v>0</v>
      </c>
      <c r="J89" s="88"/>
      <c r="K89" s="88"/>
    </row>
    <row r="90" s="79" customFormat="1">
      <c r="A90" s="46" t="s">
        <v>104</v>
      </c>
      <c r="B90" s="75">
        <v>3322</v>
      </c>
      <c r="C90" s="76" t="s">
        <v>102</v>
      </c>
      <c r="D90" s="76" t="s">
        <v>102</v>
      </c>
      <c r="E90" s="76">
        <v>0</v>
      </c>
      <c r="F90" s="76" t="s">
        <v>102</v>
      </c>
      <c r="G90" s="46"/>
      <c r="H90" s="45">
        <f t="shared" si="23"/>
        <v>0</v>
      </c>
    </row>
    <row r="91" s="79" customFormat="1" ht="31.199999999999999">
      <c r="A91" s="46" t="s">
        <v>112</v>
      </c>
      <c r="B91" s="75">
        <v>3323</v>
      </c>
      <c r="C91" s="76" t="s">
        <v>102</v>
      </c>
      <c r="D91" s="76">
        <v>-96647</v>
      </c>
      <c r="E91" s="76">
        <v>0</v>
      </c>
      <c r="F91" s="76" t="s">
        <v>102</v>
      </c>
      <c r="G91" s="76">
        <v>0</v>
      </c>
      <c r="H91" s="45">
        <f>SUM(C91:G91)</f>
        <v>-96647</v>
      </c>
    </row>
    <row r="92" s="79" customFormat="1" ht="31.199999999999999">
      <c r="A92" s="46" t="s">
        <v>113</v>
      </c>
      <c r="B92" s="75">
        <v>3324</v>
      </c>
      <c r="C92" s="76"/>
      <c r="D92" s="76"/>
      <c r="E92" s="76"/>
      <c r="F92" s="76"/>
      <c r="G92" s="76"/>
      <c r="H92" s="45"/>
    </row>
    <row r="93" s="79" customFormat="1">
      <c r="A93" s="46" t="s">
        <v>114</v>
      </c>
      <c r="B93" s="75">
        <v>3325</v>
      </c>
      <c r="C93" s="45">
        <v>0</v>
      </c>
      <c r="D93" s="45">
        <v>0</v>
      </c>
      <c r="E93" s="45"/>
      <c r="F93" s="76" t="s">
        <v>102</v>
      </c>
      <c r="G93" s="76" t="s">
        <v>102</v>
      </c>
      <c r="H93" s="45">
        <f>C93+D93+E93</f>
        <v>0</v>
      </c>
    </row>
    <row r="94" s="79" customFormat="1">
      <c r="A94" s="46" t="s">
        <v>109</v>
      </c>
      <c r="B94" s="75">
        <v>3326</v>
      </c>
      <c r="C94" s="76"/>
      <c r="D94" s="76"/>
      <c r="E94" s="76"/>
      <c r="F94" s="76"/>
      <c r="G94" s="76">
        <v>0</v>
      </c>
      <c r="H94" s="45">
        <f>C94+D94+E94+F94+G94</f>
        <v>0</v>
      </c>
    </row>
    <row r="95" s="79" customFormat="1">
      <c r="A95" s="80" t="s">
        <v>115</v>
      </c>
      <c r="B95" s="75">
        <v>3327</v>
      </c>
      <c r="C95" s="81"/>
      <c r="D95" s="81"/>
      <c r="E95" s="81"/>
      <c r="F95" s="82"/>
      <c r="G95" s="82">
        <v>-2188598</v>
      </c>
      <c r="H95" s="45">
        <f>G95</f>
        <v>-2188598</v>
      </c>
    </row>
    <row r="96" s="79" customFormat="1">
      <c r="A96" s="80" t="s">
        <v>116</v>
      </c>
      <c r="B96" s="83">
        <v>3330</v>
      </c>
      <c r="C96" s="81"/>
      <c r="D96" s="81"/>
      <c r="E96" s="81">
        <v>-64105</v>
      </c>
      <c r="F96" s="81"/>
      <c r="G96" s="81">
        <v>64105</v>
      </c>
      <c r="H96" s="84"/>
    </row>
    <row r="97" s="79" customFormat="1">
      <c r="A97" s="80" t="s">
        <v>117</v>
      </c>
      <c r="B97" s="83">
        <v>3340</v>
      </c>
      <c r="C97" s="81"/>
      <c r="D97" s="81"/>
      <c r="E97" s="81"/>
      <c r="F97" s="81"/>
      <c r="G97" s="81"/>
      <c r="H97" s="84"/>
    </row>
    <row r="98" s="78" customFormat="1">
      <c r="A98" s="85" t="s">
        <v>126</v>
      </c>
      <c r="B98" s="89">
        <v>3300</v>
      </c>
      <c r="C98" s="86">
        <f>C80+C82+C88</f>
        <v>218860</v>
      </c>
      <c r="D98" s="86">
        <f>D80+D82+D88</f>
        <v>-96647</v>
      </c>
      <c r="E98" s="86">
        <f>E80+E82+E88+E96</f>
        <v>504686</v>
      </c>
      <c r="F98" s="86">
        <f>F80+F97</f>
        <v>32829</v>
      </c>
      <c r="G98" s="86">
        <f>G80+G82+G88+G96+G97</f>
        <v>46368906</v>
      </c>
      <c r="H98" s="86">
        <f>H80+H82+H88</f>
        <v>47028634</v>
      </c>
      <c r="I98" s="78">
        <f>H98-'1'!C91</f>
        <v>47028634</v>
      </c>
    </row>
    <row r="99" s="79" customFormat="1">
      <c r="A99" s="74" t="s">
        <v>127</v>
      </c>
      <c r="B99" s="75"/>
      <c r="C99" s="76"/>
      <c r="D99" s="76"/>
      <c r="E99" s="76"/>
      <c r="F99" s="76"/>
      <c r="G99" s="46"/>
      <c r="H99" s="45">
        <f>C99+D99+E99+F99+G99</f>
        <v>0</v>
      </c>
    </row>
    <row r="100" s="78" customFormat="1">
      <c r="A100" s="77" t="s">
        <v>101</v>
      </c>
      <c r="B100" s="72">
        <v>3310</v>
      </c>
      <c r="C100" s="55"/>
      <c r="D100" s="55">
        <f>SUM(D101:D105)</f>
        <v>96647</v>
      </c>
      <c r="E100" s="55">
        <f>SUM(E101:E105)</f>
        <v>0</v>
      </c>
      <c r="F100" s="55" t="s">
        <v>102</v>
      </c>
      <c r="G100" s="55">
        <f>SUM(G101:G105)</f>
        <v>4746828</v>
      </c>
      <c r="H100" s="48">
        <f>C100+D100+E100+G100</f>
        <v>4843475</v>
      </c>
      <c r="K100" s="87"/>
    </row>
    <row r="101" s="79" customFormat="1">
      <c r="A101" s="46" t="s">
        <v>103</v>
      </c>
      <c r="B101" s="75">
        <v>3311</v>
      </c>
      <c r="C101" s="76" t="s">
        <v>102</v>
      </c>
      <c r="D101" s="76" t="s">
        <v>102</v>
      </c>
      <c r="E101" s="76" t="s">
        <v>102</v>
      </c>
      <c r="F101" s="76" t="s">
        <v>102</v>
      </c>
      <c r="G101" s="76">
        <v>4745980</v>
      </c>
      <c r="H101" s="45">
        <f>G101</f>
        <v>4745980</v>
      </c>
    </row>
    <row r="102" s="79" customFormat="1">
      <c r="A102" s="46" t="s">
        <v>104</v>
      </c>
      <c r="B102" s="75">
        <v>3312</v>
      </c>
      <c r="C102" s="76" t="s">
        <v>102</v>
      </c>
      <c r="D102" s="76" t="s">
        <v>102</v>
      </c>
      <c r="E102" s="76"/>
      <c r="F102" s="76" t="s">
        <v>102</v>
      </c>
      <c r="G102" s="46">
        <v>0</v>
      </c>
      <c r="H102" s="45">
        <f t="shared" ref="H102:H103" si="24">SUM(C102:G102)</f>
        <v>0</v>
      </c>
    </row>
    <row r="103" s="79" customFormat="1" ht="31.199999999999999">
      <c r="A103" s="46" t="s">
        <v>105</v>
      </c>
      <c r="B103" s="75">
        <v>3313</v>
      </c>
      <c r="C103" s="76" t="s">
        <v>102</v>
      </c>
      <c r="D103" s="76">
        <v>96647</v>
      </c>
      <c r="E103" s="76"/>
      <c r="F103" s="76" t="s">
        <v>102</v>
      </c>
      <c r="G103" s="76">
        <v>848</v>
      </c>
      <c r="H103" s="45">
        <f t="shared" si="24"/>
        <v>97495</v>
      </c>
    </row>
    <row r="104" s="79" customFormat="1">
      <c r="A104" s="46" t="s">
        <v>106</v>
      </c>
      <c r="B104" s="75">
        <v>3314</v>
      </c>
      <c r="C104" s="45"/>
      <c r="D104" s="45"/>
      <c r="E104" s="45"/>
      <c r="F104" s="76" t="s">
        <v>102</v>
      </c>
      <c r="G104" s="76" t="s">
        <v>102</v>
      </c>
      <c r="H104" s="45">
        <f>C104+D104+E104</f>
        <v>0</v>
      </c>
    </row>
    <row r="105" s="79" customFormat="1">
      <c r="A105" s="46" t="s">
        <v>109</v>
      </c>
      <c r="B105" s="75">
        <v>3315</v>
      </c>
      <c r="C105" s="76"/>
      <c r="D105" s="76"/>
      <c r="E105" s="76"/>
      <c r="F105" s="76"/>
      <c r="G105" s="76"/>
      <c r="H105" s="45">
        <f>C105+D105+E105+F105+G105</f>
        <v>0</v>
      </c>
      <c r="K105" s="88"/>
    </row>
    <row r="106" s="78" customFormat="1">
      <c r="A106" s="77" t="s">
        <v>110</v>
      </c>
      <c r="B106" s="72">
        <v>3320</v>
      </c>
      <c r="C106" s="55">
        <f>SUM(C107:C115)</f>
        <v>0</v>
      </c>
      <c r="D106" s="55">
        <f>SUM(D107:D115)</f>
        <v>0</v>
      </c>
      <c r="E106" s="55">
        <v>0</v>
      </c>
      <c r="F106" s="55">
        <v>0</v>
      </c>
      <c r="G106" s="55">
        <f>SUM(G107:G113)</f>
        <v>-6128075</v>
      </c>
      <c r="H106" s="48">
        <f>C106+D106+E106+G106</f>
        <v>-6128075</v>
      </c>
    </row>
    <row r="107" s="79" customFormat="1">
      <c r="A107" s="46" t="s">
        <v>111</v>
      </c>
      <c r="B107" s="75">
        <v>3321</v>
      </c>
      <c r="C107" s="76" t="s">
        <v>102</v>
      </c>
      <c r="D107" s="76" t="s">
        <v>102</v>
      </c>
      <c r="E107" s="76" t="s">
        <v>102</v>
      </c>
      <c r="F107" s="76" t="s">
        <v>102</v>
      </c>
      <c r="G107" s="76"/>
      <c r="H107" s="45">
        <f t="shared" ref="H107:H108" si="25">G107</f>
        <v>0</v>
      </c>
      <c r="J107" s="88"/>
      <c r="K107" s="88"/>
    </row>
    <row r="108" s="79" customFormat="1">
      <c r="A108" s="46" t="s">
        <v>104</v>
      </c>
      <c r="B108" s="75">
        <v>3322</v>
      </c>
      <c r="C108" s="76" t="s">
        <v>102</v>
      </c>
      <c r="D108" s="76" t="s">
        <v>102</v>
      </c>
      <c r="E108" s="76">
        <v>0</v>
      </c>
      <c r="F108" s="76" t="s">
        <v>102</v>
      </c>
      <c r="G108" s="46"/>
      <c r="H108" s="45">
        <f t="shared" si="25"/>
        <v>0</v>
      </c>
    </row>
    <row r="109" s="79" customFormat="1" ht="31.199999999999999">
      <c r="A109" s="46" t="s">
        <v>112</v>
      </c>
      <c r="B109" s="75">
        <v>3323</v>
      </c>
      <c r="C109" s="76" t="s">
        <v>102</v>
      </c>
      <c r="D109" s="76" t="s">
        <v>102</v>
      </c>
      <c r="E109" s="76"/>
      <c r="F109" s="76" t="s">
        <v>102</v>
      </c>
      <c r="G109" s="76">
        <v>0</v>
      </c>
      <c r="H109" s="45">
        <f>SUM(C109:G109)</f>
        <v>0</v>
      </c>
    </row>
    <row r="110" s="79" customFormat="1" ht="31.199999999999999">
      <c r="A110" s="46" t="s">
        <v>113</v>
      </c>
      <c r="B110" s="75">
        <v>3324</v>
      </c>
      <c r="C110" s="76"/>
      <c r="D110" s="76"/>
      <c r="E110" s="76"/>
      <c r="F110" s="76"/>
      <c r="G110" s="76"/>
      <c r="H110" s="45"/>
    </row>
    <row r="111" s="79" customFormat="1">
      <c r="A111" s="46" t="s">
        <v>114</v>
      </c>
      <c r="B111" s="75">
        <v>3325</v>
      </c>
      <c r="C111" s="45">
        <v>0</v>
      </c>
      <c r="D111" s="45">
        <v>0</v>
      </c>
      <c r="E111" s="45"/>
      <c r="F111" s="76" t="s">
        <v>102</v>
      </c>
      <c r="G111" s="76" t="s">
        <v>102</v>
      </c>
      <c r="H111" s="45">
        <f>C111+D111+E111</f>
        <v>0</v>
      </c>
    </row>
    <row r="112" s="79" customFormat="1">
      <c r="A112" s="46" t="s">
        <v>109</v>
      </c>
      <c r="B112" s="75">
        <v>3326</v>
      </c>
      <c r="C112" s="76"/>
      <c r="D112" s="76"/>
      <c r="E112" s="76"/>
      <c r="F112" s="76"/>
      <c r="G112" s="76">
        <v>0</v>
      </c>
      <c r="H112" s="45">
        <f>C112+D112+E112+F112+G112</f>
        <v>0</v>
      </c>
    </row>
    <row r="113" s="79" customFormat="1">
      <c r="A113" s="80" t="s">
        <v>115</v>
      </c>
      <c r="B113" s="75">
        <v>3327</v>
      </c>
      <c r="C113" s="81"/>
      <c r="D113" s="81"/>
      <c r="E113" s="81"/>
      <c r="F113" s="82"/>
      <c r="G113" s="82">
        <v>-6128075</v>
      </c>
      <c r="H113" s="45">
        <f>G113</f>
        <v>-6128075</v>
      </c>
    </row>
    <row r="114" s="79" customFormat="1">
      <c r="A114" s="80" t="s">
        <v>116</v>
      </c>
      <c r="B114" s="83">
        <v>3330</v>
      </c>
      <c r="C114" s="81"/>
      <c r="D114" s="81"/>
      <c r="E114" s="81">
        <v>-1826</v>
      </c>
      <c r="F114" s="81"/>
      <c r="G114" s="81">
        <v>1826</v>
      </c>
      <c r="H114" s="84"/>
    </row>
    <row r="115" s="79" customFormat="1">
      <c r="A115" s="80" t="s">
        <v>117</v>
      </c>
      <c r="B115" s="83">
        <v>3340</v>
      </c>
      <c r="C115" s="81"/>
      <c r="D115" s="81"/>
      <c r="E115" s="81"/>
      <c r="F115" s="81"/>
      <c r="G115" s="81"/>
      <c r="H115" s="84"/>
    </row>
    <row r="116" s="78" customFormat="1">
      <c r="A116" s="85" t="s">
        <v>128</v>
      </c>
      <c r="B116" s="89">
        <v>3300</v>
      </c>
      <c r="C116" s="86">
        <f>C98+C100+C106</f>
        <v>218860</v>
      </c>
      <c r="D116" s="86">
        <f>D98+D100+D106</f>
        <v>0</v>
      </c>
      <c r="E116" s="86">
        <f>E98+E100+E106+E114</f>
        <v>502860</v>
      </c>
      <c r="F116" s="86">
        <f>F98+F115</f>
        <v>32829</v>
      </c>
      <c r="G116" s="86">
        <f>G98+G100+G106+G114+G115</f>
        <v>44989485</v>
      </c>
      <c r="H116" s="86">
        <f>H98+H100+H106</f>
        <v>45744034</v>
      </c>
      <c r="I116" s="78">
        <f>H116-'1'!C109</f>
        <v>45744034</v>
      </c>
    </row>
    <row r="117" s="79" customFormat="1">
      <c r="A117" s="74" t="s">
        <v>129</v>
      </c>
      <c r="B117" s="75"/>
      <c r="C117" s="76"/>
      <c r="D117" s="76"/>
      <c r="E117" s="76"/>
      <c r="F117" s="76"/>
      <c r="G117" s="46"/>
      <c r="H117" s="45">
        <f>C117+D117+E117+F117+G117</f>
        <v>0</v>
      </c>
    </row>
    <row r="118" s="78" customFormat="1">
      <c r="A118" s="77" t="s">
        <v>101</v>
      </c>
      <c r="B118" s="72">
        <v>3310</v>
      </c>
      <c r="C118" s="55"/>
      <c r="D118" s="55"/>
      <c r="E118" s="55">
        <f>SUM(E119:E123)</f>
        <v>0</v>
      </c>
      <c r="F118" s="55" t="s">
        <v>102</v>
      </c>
      <c r="G118" s="55">
        <f>SUM(G119:G123)</f>
        <v>3691682</v>
      </c>
      <c r="H118" s="48">
        <f>C118+D118+E118+G118</f>
        <v>3691682</v>
      </c>
      <c r="K118" s="87"/>
    </row>
    <row r="119" s="79" customFormat="1">
      <c r="A119" s="46" t="s">
        <v>103</v>
      </c>
      <c r="B119" s="75">
        <v>3311</v>
      </c>
      <c r="C119" s="76" t="s">
        <v>102</v>
      </c>
      <c r="D119" s="76" t="s">
        <v>102</v>
      </c>
      <c r="E119" s="76" t="s">
        <v>102</v>
      </c>
      <c r="F119" s="76" t="s">
        <v>102</v>
      </c>
      <c r="G119" s="76">
        <v>3687983</v>
      </c>
      <c r="H119" s="45">
        <f>G119</f>
        <v>3687983</v>
      </c>
    </row>
    <row r="120" s="79" customFormat="1">
      <c r="A120" s="46" t="s">
        <v>104</v>
      </c>
      <c r="B120" s="75">
        <v>3312</v>
      </c>
      <c r="C120" s="76" t="s">
        <v>102</v>
      </c>
      <c r="D120" s="76" t="s">
        <v>102</v>
      </c>
      <c r="E120" s="76"/>
      <c r="F120" s="76" t="s">
        <v>102</v>
      </c>
      <c r="G120" s="46">
        <v>0</v>
      </c>
      <c r="H120" s="45">
        <f t="shared" ref="H120:H121" si="26">SUM(C120:G120)</f>
        <v>0</v>
      </c>
    </row>
    <row r="121" s="79" customFormat="1" ht="31.199999999999999">
      <c r="A121" s="46" t="s">
        <v>105</v>
      </c>
      <c r="B121" s="75">
        <v>3313</v>
      </c>
      <c r="C121" s="76" t="s">
        <v>102</v>
      </c>
      <c r="D121" s="76" t="s">
        <v>102</v>
      </c>
      <c r="E121" s="76"/>
      <c r="F121" s="76" t="s">
        <v>102</v>
      </c>
      <c r="G121" s="76">
        <v>3699</v>
      </c>
      <c r="H121" s="45">
        <f t="shared" si="26"/>
        <v>3699</v>
      </c>
    </row>
    <row r="122" s="79" customFormat="1">
      <c r="A122" s="46" t="s">
        <v>106</v>
      </c>
      <c r="B122" s="75">
        <v>3314</v>
      </c>
      <c r="C122" s="45"/>
      <c r="D122" s="45"/>
      <c r="E122" s="45"/>
      <c r="F122" s="76" t="s">
        <v>102</v>
      </c>
      <c r="G122" s="76" t="s">
        <v>102</v>
      </c>
      <c r="H122" s="45">
        <f>C122+D122+E122</f>
        <v>0</v>
      </c>
    </row>
    <row r="123" s="79" customFormat="1">
      <c r="A123" s="46" t="s">
        <v>109</v>
      </c>
      <c r="B123" s="75">
        <v>3315</v>
      </c>
      <c r="C123" s="76"/>
      <c r="D123" s="76"/>
      <c r="E123" s="76"/>
      <c r="F123" s="76"/>
      <c r="G123" s="76"/>
      <c r="H123" s="45">
        <f>C123+D123+E123+F123+G123</f>
        <v>0</v>
      </c>
      <c r="K123" s="88"/>
    </row>
    <row r="124" s="78" customFormat="1">
      <c r="A124" s="77" t="s">
        <v>110</v>
      </c>
      <c r="B124" s="72">
        <v>3320</v>
      </c>
      <c r="C124" s="55">
        <f>SUM(C125:C133)</f>
        <v>0</v>
      </c>
      <c r="D124" s="55">
        <f>SUM(D125:D133)</f>
        <v>0</v>
      </c>
      <c r="E124" s="55">
        <v>0</v>
      </c>
      <c r="F124" s="55">
        <v>0</v>
      </c>
      <c r="G124" s="55">
        <f>SUM(G125:G131)</f>
        <v>-9017024</v>
      </c>
      <c r="H124" s="48">
        <f>C124+D124+E124+G124</f>
        <v>-9017024</v>
      </c>
    </row>
    <row r="125" s="79" customFormat="1">
      <c r="A125" s="46" t="s">
        <v>111</v>
      </c>
      <c r="B125" s="75">
        <v>3321</v>
      </c>
      <c r="C125" s="76" t="s">
        <v>102</v>
      </c>
      <c r="D125" s="76" t="s">
        <v>102</v>
      </c>
      <c r="E125" s="76" t="s">
        <v>102</v>
      </c>
      <c r="F125" s="76" t="s">
        <v>102</v>
      </c>
      <c r="G125" s="76"/>
      <c r="H125" s="45">
        <f t="shared" ref="H125:H126" si="27">G125</f>
        <v>0</v>
      </c>
      <c r="J125" s="88"/>
      <c r="K125" s="88"/>
    </row>
    <row r="126" s="79" customFormat="1">
      <c r="A126" s="46" t="s">
        <v>104</v>
      </c>
      <c r="B126" s="75">
        <v>3322</v>
      </c>
      <c r="C126" s="76" t="s">
        <v>102</v>
      </c>
      <c r="D126" s="76" t="s">
        <v>102</v>
      </c>
      <c r="E126" s="76">
        <v>0</v>
      </c>
      <c r="F126" s="76" t="s">
        <v>102</v>
      </c>
      <c r="G126" s="46"/>
      <c r="H126" s="45">
        <f t="shared" si="27"/>
        <v>0</v>
      </c>
    </row>
    <row r="127" s="79" customFormat="1" ht="31.199999999999999">
      <c r="A127" s="46" t="s">
        <v>112</v>
      </c>
      <c r="B127" s="75">
        <v>3323</v>
      </c>
      <c r="C127" s="76" t="s">
        <v>102</v>
      </c>
      <c r="D127" s="76" t="s">
        <v>102</v>
      </c>
      <c r="E127" s="76"/>
      <c r="F127" s="76" t="s">
        <v>102</v>
      </c>
      <c r="G127" s="76">
        <v>0</v>
      </c>
      <c r="H127" s="45">
        <f>SUM(C127:G127)</f>
        <v>0</v>
      </c>
    </row>
    <row r="128" s="79" customFormat="1" ht="31.199999999999999">
      <c r="A128" s="46" t="s">
        <v>113</v>
      </c>
      <c r="B128" s="75">
        <v>3324</v>
      </c>
      <c r="C128" s="76"/>
      <c r="D128" s="76"/>
      <c r="E128" s="76"/>
      <c r="F128" s="76"/>
      <c r="G128" s="76"/>
      <c r="H128" s="45"/>
    </row>
    <row r="129" s="79" customFormat="1">
      <c r="A129" s="46" t="s">
        <v>114</v>
      </c>
      <c r="B129" s="75">
        <v>3325</v>
      </c>
      <c r="C129" s="45">
        <v>0</v>
      </c>
      <c r="D129" s="45">
        <v>0</v>
      </c>
      <c r="E129" s="45"/>
      <c r="F129" s="76" t="s">
        <v>102</v>
      </c>
      <c r="G129" s="76" t="s">
        <v>102</v>
      </c>
      <c r="H129" s="45">
        <f>C129+D129+E129</f>
        <v>0</v>
      </c>
    </row>
    <row r="130" s="79" customFormat="1">
      <c r="A130" s="46" t="s">
        <v>109</v>
      </c>
      <c r="B130" s="75">
        <v>3326</v>
      </c>
      <c r="C130" s="76"/>
      <c r="D130" s="76"/>
      <c r="E130" s="76"/>
      <c r="F130" s="76"/>
      <c r="G130" s="76">
        <v>0</v>
      </c>
      <c r="H130" s="45">
        <f>C130+D130+E130+F130+G130</f>
        <v>0</v>
      </c>
    </row>
    <row r="131" s="79" customFormat="1">
      <c r="A131" s="80" t="s">
        <v>115</v>
      </c>
      <c r="B131" s="75">
        <v>3327</v>
      </c>
      <c r="C131" s="81"/>
      <c r="D131" s="81"/>
      <c r="E131" s="81"/>
      <c r="F131" s="82"/>
      <c r="G131" s="82">
        <v>-9017024</v>
      </c>
      <c r="H131" s="45">
        <f>G131</f>
        <v>-9017024</v>
      </c>
    </row>
    <row r="132" s="79" customFormat="1">
      <c r="A132" s="80" t="s">
        <v>116</v>
      </c>
      <c r="B132" s="83">
        <v>3330</v>
      </c>
      <c r="C132" s="81"/>
      <c r="D132" s="81"/>
      <c r="E132" s="81">
        <v>-1591</v>
      </c>
      <c r="F132" s="81"/>
      <c r="G132" s="81">
        <v>1591</v>
      </c>
      <c r="H132" s="76" t="s">
        <v>102</v>
      </c>
    </row>
    <row r="133" s="79" customFormat="1">
      <c r="A133" s="80" t="s">
        <v>117</v>
      </c>
      <c r="B133" s="83">
        <v>3340</v>
      </c>
      <c r="C133" s="81"/>
      <c r="D133" s="81"/>
      <c r="E133" s="81"/>
      <c r="F133" s="81"/>
      <c r="G133" s="81"/>
      <c r="H133" s="76" t="s">
        <v>102</v>
      </c>
    </row>
    <row r="134" s="78" customFormat="1">
      <c r="A134" s="85" t="s">
        <v>130</v>
      </c>
      <c r="B134" s="89">
        <v>3300</v>
      </c>
      <c r="C134" s="86">
        <f>C116+C118+C124</f>
        <v>218860</v>
      </c>
      <c r="D134" s="86">
        <f>D116+D118+D124</f>
        <v>0</v>
      </c>
      <c r="E134" s="86">
        <f>E116+E118+E124+E132</f>
        <v>501269</v>
      </c>
      <c r="F134" s="86">
        <f>F116+F133</f>
        <v>32829</v>
      </c>
      <c r="G134" s="86">
        <f>G116+G118+G124+G132+G133</f>
        <v>39665734</v>
      </c>
      <c r="H134" s="86">
        <f>H116+H118+H124</f>
        <v>40418692</v>
      </c>
      <c r="I134" s="78">
        <f>H134-'1'!C127</f>
        <v>40418692</v>
      </c>
    </row>
    <row r="135" s="78" customFormat="1">
      <c r="B135" s="90"/>
      <c r="C135" s="91"/>
      <c r="D135" s="91"/>
      <c r="E135" s="91"/>
      <c r="F135" s="91"/>
      <c r="G135" s="91"/>
      <c r="H135" s="91"/>
    </row>
    <row r="136" s="78" customFormat="1">
      <c r="B136" s="90"/>
      <c r="C136" s="91"/>
      <c r="D136" s="91"/>
      <c r="E136" s="91"/>
      <c r="F136" s="91"/>
      <c r="G136" s="91"/>
      <c r="H136" s="91"/>
    </row>
    <row r="137" s="78" customFormat="1">
      <c r="B137" s="90"/>
      <c r="C137" s="91"/>
      <c r="D137" s="91"/>
      <c r="E137" s="91"/>
      <c r="F137" s="91"/>
      <c r="G137" s="91"/>
      <c r="H137" s="91"/>
    </row>
    <row r="138" s="79" customFormat="1">
      <c r="B138" s="92"/>
      <c r="C138" s="93"/>
      <c r="D138" s="93"/>
      <c r="E138" s="93"/>
      <c r="F138" s="93"/>
      <c r="G138" s="93"/>
      <c r="H138" s="94"/>
    </row>
    <row r="141" ht="31.199999999999999">
      <c r="A141" s="51" t="s">
        <v>57</v>
      </c>
      <c r="B141" s="95" t="s">
        <v>7</v>
      </c>
      <c r="C141" s="95" t="str">
        <f>'1'!C5</f>
        <v xml:space="preserve">на 31 декабря 2019 года</v>
      </c>
      <c r="D141" s="95" t="str">
        <f>'1'!D5</f>
        <v xml:space="preserve">на 31 декабря 2018 года</v>
      </c>
      <c r="E141" s="95" t="str">
        <f>'1'!E5</f>
        <v xml:space="preserve">на 31 декабря 2017 года</v>
      </c>
      <c r="F141" s="95" t="str">
        <f>'1'!F5</f>
        <v xml:space="preserve">на 31 декабря 2016 года</v>
      </c>
      <c r="G141" s="95" t="str">
        <f>'1'!G5</f>
        <v xml:space="preserve">на 31 декабря 2015 года</v>
      </c>
      <c r="H141" s="95" t="str">
        <f>'1'!H5</f>
        <v xml:space="preserve">на 31 декабря 2014 года</v>
      </c>
      <c r="I141" s="95" t="str">
        <f>'1'!I5</f>
        <v xml:space="preserve">на 31 декабря 2013 года</v>
      </c>
      <c r="J141" s="95" t="str">
        <f>'1'!J5</f>
        <v xml:space="preserve">на 31 декабря 2012 года</v>
      </c>
    </row>
    <row r="142">
      <c r="A142" s="95" t="s">
        <v>131</v>
      </c>
      <c r="B142" s="95">
        <v>3600</v>
      </c>
      <c r="C142" s="96">
        <f>'1'!C37+'1'!C47</f>
        <v>40426353</v>
      </c>
      <c r="D142" s="96">
        <f>'1'!D37+'1'!D47</f>
        <v>45744960</v>
      </c>
      <c r="E142" s="96">
        <f>'1'!E37+'1'!E47</f>
        <v>47029719</v>
      </c>
      <c r="F142" s="96">
        <f>'1'!F37+'1'!F47</f>
        <v>41256998</v>
      </c>
      <c r="G142" s="96">
        <f>'1'!G37+'1'!G47</f>
        <v>34912255</v>
      </c>
      <c r="H142" s="96">
        <f>'1'!H37+'1'!H47</f>
        <v>26137042</v>
      </c>
      <c r="I142" s="96">
        <f>'1'!I37+'1'!I47</f>
        <v>25907804</v>
      </c>
      <c r="J142" s="96">
        <f>'1'!J37+'1'!J47</f>
        <v>22064499</v>
      </c>
    </row>
  </sheetData>
  <printOptions headings="0" gridLines="0"/>
  <pageMargins left="0.75" right="0.75" top="0.52999999999999992" bottom="1" header="0.5" footer="0.5"/>
  <pageSetup paperSize="9" scale="50" fitToWidth="1" fitToHeight="1" pageOrder="downThenOver" orientation="portrait" usePrinterDefaults="1" blackAndWhite="0" draft="0" cellComments="none" useFirstPageNumber="0" errors="displayed" horizontalDpi="4294967293"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6">
    <tabColor indexed="45"/>
    <outlinePr applyStyles="0" summaryBelow="1" summaryRight="1" showOutlineSymbols="1"/>
    <pageSetUpPr autoPageBreaks="1" fitToPage="1"/>
  </sheetPr>
  <sheetViews>
    <sheetView zoomScale="75" workbookViewId="0">
      <pane xSplit="1" topLeftCell="B1" activePane="topRight" state="frozen"/>
      <selection activeCell="F34" activeCellId="0" sqref="F34"/>
    </sheetView>
  </sheetViews>
  <sheetFormatPr defaultColWidth="9.109375" defaultRowHeight="15.6"/>
  <cols>
    <col customWidth="1" min="1" max="1" style="65" width="44.6640625"/>
    <col bestFit="1" customWidth="1" min="2" max="2" style="65" width="9.44140625"/>
    <col customWidth="1" min="3" max="4" style="65" width="22.88671875"/>
    <col customWidth="1" min="5" max="5" style="33" width="22.88671875"/>
    <col customWidth="1" min="6" max="9" style="65" width="22.88671875"/>
    <col min="10" max="16384" style="65" width="9.109375"/>
  </cols>
  <sheetData>
    <row r="1">
      <c r="A1" s="65" t="s">
        <v>0</v>
      </c>
    </row>
    <row r="2">
      <c r="A2" s="6" t="str">
        <f>'1'!A2</f>
        <v xml:space="preserve">ПАО "ДОРОГОБУЖ" </v>
      </c>
      <c r="B2" s="7"/>
      <c r="C2" s="32"/>
      <c r="D2" s="34"/>
      <c r="E2" s="33"/>
    </row>
    <row r="3">
      <c r="A3" s="67" t="s">
        <v>132</v>
      </c>
      <c r="B3" s="65" t="str">
        <f>'1'!B3</f>
        <v xml:space="preserve">2013-2019 годы </v>
      </c>
    </row>
    <row r="4" ht="16.199999999999999">
      <c r="A4" s="6" t="s">
        <v>4</v>
      </c>
      <c r="B4" s="9" t="s">
        <v>5</v>
      </c>
    </row>
    <row r="5" s="32" customFormat="1" ht="31.199999999999999">
      <c r="A5" s="47" t="s">
        <v>57</v>
      </c>
      <c r="B5" s="72" t="s">
        <v>58</v>
      </c>
      <c r="C5" s="55" t="str">
        <f>'2'!C5</f>
        <v xml:space="preserve">за январь-декабрь 2019 года</v>
      </c>
      <c r="D5" s="55" t="str">
        <f>'2'!D5</f>
        <v xml:space="preserve">за январь-декабрь 2018 года</v>
      </c>
      <c r="E5" s="55" t="str">
        <f>'2'!E5</f>
        <v xml:space="preserve">за январь-декабрь 2017 года</v>
      </c>
      <c r="F5" s="55" t="str">
        <f>'2'!F5</f>
        <v xml:space="preserve">за январь-декабрь 2016 года</v>
      </c>
      <c r="G5" s="55" t="str">
        <f>'2'!G5</f>
        <v xml:space="preserve">за январь-декабрь 2015 года</v>
      </c>
      <c r="H5" s="55" t="str">
        <f>'2'!H5</f>
        <v xml:space="preserve">за январь-декабрь 2014 года</v>
      </c>
      <c r="I5" s="55" t="str">
        <f>'2'!I5</f>
        <v xml:space="preserve">за январь-декабрь 2013 года</v>
      </c>
    </row>
    <row r="6" s="67" customFormat="1" ht="31.199999999999999">
      <c r="A6" s="97" t="s">
        <v>133</v>
      </c>
      <c r="B6" s="55"/>
      <c r="C6" s="55"/>
      <c r="D6" s="55"/>
      <c r="E6" s="55"/>
      <c r="F6" s="55"/>
      <c r="G6" s="55"/>
      <c r="H6" s="55"/>
      <c r="I6" s="55"/>
    </row>
    <row r="7" s="67" customFormat="1">
      <c r="A7" s="97" t="s">
        <v>134</v>
      </c>
      <c r="B7" s="55">
        <v>4110</v>
      </c>
      <c r="C7" s="55">
        <f t="shared" ref="C7:I7" si="28">SUM(C8:C12)</f>
        <v>29272727</v>
      </c>
      <c r="D7" s="55">
        <f t="shared" si="28"/>
        <v>29669046</v>
      </c>
      <c r="E7" s="55">
        <f t="shared" si="28"/>
        <v>26374758</v>
      </c>
      <c r="F7" s="55">
        <f t="shared" si="28"/>
        <v>27814767</v>
      </c>
      <c r="G7" s="55">
        <f t="shared" si="28"/>
        <v>31030098</v>
      </c>
      <c r="H7" s="55">
        <f t="shared" si="28"/>
        <v>18540838</v>
      </c>
      <c r="I7" s="55">
        <f t="shared" si="28"/>
        <v>21608846</v>
      </c>
    </row>
    <row r="8" ht="31.199999999999999">
      <c r="A8" s="84" t="s">
        <v>135</v>
      </c>
      <c r="B8" s="76">
        <v>4111</v>
      </c>
      <c r="C8" s="75">
        <v>27802945</v>
      </c>
      <c r="D8" s="75">
        <v>28638723</v>
      </c>
      <c r="E8" s="75">
        <v>24610781</v>
      </c>
      <c r="F8" s="75">
        <v>27005425</v>
      </c>
      <c r="G8" s="75">
        <v>28882651</v>
      </c>
      <c r="H8" s="75">
        <v>16153047</v>
      </c>
      <c r="I8" s="75">
        <v>19872625</v>
      </c>
      <c r="J8" s="98"/>
    </row>
    <row r="9" ht="46.799999999999997">
      <c r="A9" s="84" t="s">
        <v>136</v>
      </c>
      <c r="B9" s="76">
        <v>4112</v>
      </c>
      <c r="C9" s="75">
        <v>28051</v>
      </c>
      <c r="D9" s="75">
        <v>65112</v>
      </c>
      <c r="E9" s="75">
        <v>49396</v>
      </c>
      <c r="F9" s="75">
        <v>76165</v>
      </c>
      <c r="G9" s="75">
        <v>360</v>
      </c>
      <c r="H9" s="75">
        <v>44</v>
      </c>
      <c r="I9" s="75">
        <v>0</v>
      </c>
      <c r="J9" s="98"/>
    </row>
    <row r="10">
      <c r="A10" s="84"/>
      <c r="B10" s="76">
        <v>4113</v>
      </c>
      <c r="C10" s="76"/>
      <c r="D10" s="76"/>
      <c r="E10" s="76"/>
      <c r="F10" s="76"/>
      <c r="G10" s="76"/>
      <c r="H10" s="76"/>
      <c r="I10" s="76"/>
      <c r="J10" s="98"/>
    </row>
    <row r="11">
      <c r="A11" s="84"/>
      <c r="B11" s="76">
        <v>4114</v>
      </c>
      <c r="C11" s="76"/>
      <c r="D11" s="76"/>
      <c r="E11" s="76"/>
      <c r="F11" s="76"/>
      <c r="G11" s="76"/>
      <c r="H11" s="76"/>
      <c r="I11" s="76"/>
      <c r="J11" s="98"/>
    </row>
    <row r="12">
      <c r="A12" s="84" t="s">
        <v>137</v>
      </c>
      <c r="B12" s="76">
        <v>4119</v>
      </c>
      <c r="C12" s="75">
        <v>1441731</v>
      </c>
      <c r="D12" s="75">
        <v>965211</v>
      </c>
      <c r="E12" s="75">
        <v>1714581</v>
      </c>
      <c r="F12" s="75">
        <v>733177</v>
      </c>
      <c r="G12" s="75">
        <v>2147087</v>
      </c>
      <c r="H12" s="75">
        <v>2387747</v>
      </c>
      <c r="I12" s="75">
        <v>1736221</v>
      </c>
      <c r="J12" s="98"/>
    </row>
    <row r="13" s="67" customFormat="1">
      <c r="A13" s="97" t="s">
        <v>138</v>
      </c>
      <c r="B13" s="55">
        <v>4120</v>
      </c>
      <c r="C13" s="55">
        <f t="shared" ref="C13:I13" si="29">SUM(C14:C19)</f>
        <v>-23967215</v>
      </c>
      <c r="D13" s="55">
        <f t="shared" si="29"/>
        <v>-24956845</v>
      </c>
      <c r="E13" s="55">
        <f t="shared" si="29"/>
        <v>-22681861</v>
      </c>
      <c r="F13" s="55">
        <f t="shared" si="29"/>
        <v>-23308172</v>
      </c>
      <c r="G13" s="55">
        <f t="shared" si="29"/>
        <v>-21032022</v>
      </c>
      <c r="H13" s="55">
        <f t="shared" si="29"/>
        <v>-16629115</v>
      </c>
      <c r="I13" s="55">
        <f t="shared" si="29"/>
        <v>-16622008</v>
      </c>
    </row>
    <row r="14">
      <c r="A14" s="84" t="s">
        <v>139</v>
      </c>
      <c r="B14" s="76">
        <v>4121</v>
      </c>
      <c r="C14" s="75">
        <v>-19200628</v>
      </c>
      <c r="D14" s="75">
        <v>-19307188</v>
      </c>
      <c r="E14" s="75">
        <v>-17471589</v>
      </c>
      <c r="F14" s="75">
        <v>-16815290</v>
      </c>
      <c r="G14" s="75">
        <v>-15157150</v>
      </c>
      <c r="H14" s="75">
        <v>-12191219</v>
      </c>
      <c r="I14" s="75">
        <v>-12742470</v>
      </c>
    </row>
    <row r="15">
      <c r="A15" s="84" t="s">
        <v>140</v>
      </c>
      <c r="B15" s="76">
        <v>4122</v>
      </c>
      <c r="C15" s="75">
        <v>-3038380</v>
      </c>
      <c r="D15" s="75">
        <v>-2780007</v>
      </c>
      <c r="E15" s="75">
        <v>-2605539</v>
      </c>
      <c r="F15" s="75">
        <v>-2836303</v>
      </c>
      <c r="G15" s="75">
        <v>-1708937</v>
      </c>
      <c r="H15" s="75">
        <v>-1315387</v>
      </c>
      <c r="I15" s="75">
        <v>-1164412</v>
      </c>
    </row>
    <row r="16" ht="31.199999999999999">
      <c r="A16" s="84" t="s">
        <v>141</v>
      </c>
      <c r="B16" s="76">
        <v>4123</v>
      </c>
      <c r="C16" s="75">
        <v>0</v>
      </c>
      <c r="D16" s="75">
        <v>-47324</v>
      </c>
      <c r="E16" s="75">
        <v>-347984</v>
      </c>
      <c r="F16" s="75">
        <v>-757824</v>
      </c>
      <c r="G16" s="75">
        <v>-887570</v>
      </c>
      <c r="H16" s="75">
        <v>-443832</v>
      </c>
      <c r="I16" s="75">
        <v>-420212</v>
      </c>
    </row>
    <row r="17">
      <c r="A17" s="84" t="s">
        <v>142</v>
      </c>
      <c r="B17" s="76">
        <v>4124</v>
      </c>
      <c r="C17" s="75">
        <v>-1204253</v>
      </c>
      <c r="D17" s="75">
        <v>-2152383</v>
      </c>
      <c r="E17" s="75">
        <v>-1945566</v>
      </c>
      <c r="F17" s="75">
        <v>-1933528</v>
      </c>
      <c r="G17" s="75">
        <v>-1576844</v>
      </c>
      <c r="H17" s="75">
        <v>-753463</v>
      </c>
      <c r="I17" s="75">
        <v>-1127412</v>
      </c>
    </row>
    <row r="18">
      <c r="A18" s="84"/>
      <c r="B18" s="76">
        <v>4125</v>
      </c>
      <c r="C18" s="99"/>
      <c r="D18" s="99"/>
      <c r="E18" s="99"/>
      <c r="F18" s="99"/>
      <c r="G18" s="99"/>
      <c r="H18" s="99"/>
      <c r="I18" s="99"/>
    </row>
    <row r="19">
      <c r="A19" s="84" t="s">
        <v>143</v>
      </c>
      <c r="B19" s="76">
        <v>4129</v>
      </c>
      <c r="C19" s="75">
        <v>-523954</v>
      </c>
      <c r="D19" s="75">
        <v>-669943</v>
      </c>
      <c r="E19" s="75">
        <v>-311183</v>
      </c>
      <c r="F19" s="75">
        <v>-965227</v>
      </c>
      <c r="G19" s="75">
        <v>-1701521</v>
      </c>
      <c r="H19" s="75">
        <v>-1925214</v>
      </c>
      <c r="I19" s="75">
        <v>-1167502</v>
      </c>
    </row>
    <row r="20" ht="31.199999999999999">
      <c r="A20" s="97" t="s">
        <v>144</v>
      </c>
      <c r="B20" s="55">
        <v>4100</v>
      </c>
      <c r="C20" s="55">
        <f t="shared" ref="C20:I20" si="30">C7+C13</f>
        <v>5305512</v>
      </c>
      <c r="D20" s="55">
        <f t="shared" si="30"/>
        <v>4712201</v>
      </c>
      <c r="E20" s="55">
        <f t="shared" si="30"/>
        <v>3692897</v>
      </c>
      <c r="F20" s="55">
        <f t="shared" si="30"/>
        <v>4506595</v>
      </c>
      <c r="G20" s="55">
        <f t="shared" si="30"/>
        <v>9998076</v>
      </c>
      <c r="H20" s="55">
        <f t="shared" si="30"/>
        <v>1911723</v>
      </c>
      <c r="I20" s="55">
        <f t="shared" si="30"/>
        <v>4986838</v>
      </c>
    </row>
    <row r="21" s="67" customFormat="1" ht="31.199999999999999">
      <c r="A21" s="97" t="s">
        <v>145</v>
      </c>
      <c r="B21" s="55"/>
      <c r="C21" s="55"/>
      <c r="D21" s="55"/>
      <c r="E21" s="55"/>
      <c r="F21" s="55"/>
      <c r="G21" s="55"/>
      <c r="H21" s="55"/>
      <c r="I21" s="55"/>
    </row>
    <row r="22">
      <c r="A22" s="84" t="s">
        <v>146</v>
      </c>
      <c r="B22" s="76">
        <v>4210</v>
      </c>
      <c r="C22" s="100">
        <f t="shared" ref="C22:I22" si="31">SUM(C23:C28)</f>
        <v>21317015</v>
      </c>
      <c r="D22" s="100">
        <f t="shared" si="31"/>
        <v>29838119</v>
      </c>
      <c r="E22" s="100">
        <f t="shared" si="31"/>
        <v>22000613</v>
      </c>
      <c r="F22" s="100">
        <f t="shared" si="31"/>
        <v>7623125</v>
      </c>
      <c r="G22" s="100">
        <f t="shared" si="31"/>
        <v>26729089</v>
      </c>
      <c r="H22" s="100">
        <f t="shared" si="31"/>
        <v>5001488</v>
      </c>
      <c r="I22" s="100">
        <f t="shared" si="31"/>
        <v>5714295</v>
      </c>
    </row>
    <row r="23" ht="31.199999999999999">
      <c r="A23" s="84" t="s">
        <v>147</v>
      </c>
      <c r="B23" s="76">
        <v>4211</v>
      </c>
      <c r="C23" s="75">
        <v>21169</v>
      </c>
      <c r="D23" s="75">
        <v>572776</v>
      </c>
      <c r="E23" s="75">
        <v>7617</v>
      </c>
      <c r="F23" s="75">
        <v>2797</v>
      </c>
      <c r="G23" s="75">
        <v>47115</v>
      </c>
      <c r="H23" s="75">
        <v>3625</v>
      </c>
      <c r="I23" s="75">
        <v>2843</v>
      </c>
    </row>
    <row r="24" ht="31.199999999999999">
      <c r="A24" s="84" t="s">
        <v>148</v>
      </c>
      <c r="B24" s="76">
        <v>4212</v>
      </c>
      <c r="C24" s="99">
        <v>0</v>
      </c>
      <c r="D24" s="99">
        <v>10621790</v>
      </c>
      <c r="E24" s="99">
        <v>62773</v>
      </c>
      <c r="F24" s="99">
        <v>0</v>
      </c>
      <c r="G24" s="99">
        <v>0</v>
      </c>
      <c r="H24" s="99">
        <v>149</v>
      </c>
      <c r="I24" s="99">
        <v>17202</v>
      </c>
    </row>
    <row r="25" ht="62.399999999999999">
      <c r="A25" s="84" t="s">
        <v>149</v>
      </c>
      <c r="B25" s="76">
        <v>4213</v>
      </c>
      <c r="C25" s="76">
        <v>18674491</v>
      </c>
      <c r="D25" s="76">
        <v>15720581</v>
      </c>
      <c r="E25" s="76">
        <v>17746249</v>
      </c>
      <c r="F25" s="76">
        <v>4389200</v>
      </c>
      <c r="G25" s="76">
        <v>21965169</v>
      </c>
      <c r="H25" s="76">
        <v>2886563</v>
      </c>
      <c r="I25" s="76">
        <v>5383330</v>
      </c>
    </row>
    <row r="26" ht="62.399999999999999">
      <c r="A26" s="84" t="s">
        <v>150</v>
      </c>
      <c r="B26" s="76">
        <v>4214</v>
      </c>
      <c r="C26" s="75">
        <v>2621355</v>
      </c>
      <c r="D26" s="75">
        <v>2826204</v>
      </c>
      <c r="E26" s="75">
        <v>4183974</v>
      </c>
      <c r="F26" s="75">
        <v>3195510</v>
      </c>
      <c r="G26" s="75">
        <v>4703725</v>
      </c>
      <c r="H26" s="75">
        <v>2064216</v>
      </c>
      <c r="I26" s="75">
        <v>310920</v>
      </c>
    </row>
    <row r="27">
      <c r="A27" s="84" t="s">
        <v>151</v>
      </c>
      <c r="B27" s="76">
        <v>4215</v>
      </c>
      <c r="C27" s="75"/>
      <c r="D27" s="75"/>
      <c r="E27" s="75"/>
      <c r="F27" s="75"/>
      <c r="G27" s="75"/>
      <c r="H27" s="75"/>
      <c r="I27" s="75"/>
    </row>
    <row r="28">
      <c r="A28" s="84" t="s">
        <v>137</v>
      </c>
      <c r="B28" s="76">
        <v>4219</v>
      </c>
      <c r="C28" s="76"/>
      <c r="D28" s="76">
        <v>96768</v>
      </c>
      <c r="E28" s="76"/>
      <c r="F28" s="76">
        <v>35618</v>
      </c>
      <c r="G28" s="76">
        <v>13080</v>
      </c>
      <c r="H28" s="76">
        <v>46935</v>
      </c>
      <c r="I28" s="76">
        <v>0</v>
      </c>
    </row>
    <row r="29">
      <c r="A29" s="84" t="s">
        <v>152</v>
      </c>
      <c r="B29" s="76">
        <v>4220</v>
      </c>
      <c r="C29" s="55">
        <f t="shared" ref="C29:I29" si="32">SUM(C31:C36)</f>
        <v>-15056354</v>
      </c>
      <c r="D29" s="55">
        <f t="shared" si="32"/>
        <v>-30367510</v>
      </c>
      <c r="E29" s="55">
        <f t="shared" si="32"/>
        <v>-11983614</v>
      </c>
      <c r="F29" s="55">
        <f t="shared" si="32"/>
        <v>-17138721</v>
      </c>
      <c r="G29" s="55">
        <f t="shared" si="32"/>
        <v>-22475341</v>
      </c>
      <c r="H29" s="55">
        <f t="shared" si="32"/>
        <v>-10547953</v>
      </c>
      <c r="I29" s="55">
        <f t="shared" si="32"/>
        <v>-9837421</v>
      </c>
    </row>
    <row r="30">
      <c r="A30" s="84" t="s">
        <v>153</v>
      </c>
      <c r="B30" s="76"/>
      <c r="C30" s="76"/>
      <c r="D30" s="76"/>
      <c r="E30" s="76"/>
      <c r="F30" s="76"/>
      <c r="G30" s="76"/>
      <c r="H30" s="76"/>
      <c r="I30" s="76"/>
    </row>
    <row r="31" ht="62.399999999999999">
      <c r="A31" s="84" t="s">
        <v>154</v>
      </c>
      <c r="B31" s="76">
        <v>4221</v>
      </c>
      <c r="C31" s="75">
        <v>-2777354</v>
      </c>
      <c r="D31" s="75">
        <v>-1756490</v>
      </c>
      <c r="E31" s="75">
        <v>-747120</v>
      </c>
      <c r="F31" s="75">
        <v>-753359</v>
      </c>
      <c r="G31" s="75">
        <v>-468168</v>
      </c>
      <c r="H31" s="75">
        <v>-489031</v>
      </c>
      <c r="I31" s="75">
        <v>-461416</v>
      </c>
    </row>
    <row r="32" ht="31.199999999999999">
      <c r="A32" s="84" t="s">
        <v>155</v>
      </c>
      <c r="B32" s="76">
        <v>4222</v>
      </c>
      <c r="C32" s="75">
        <v>-1660000</v>
      </c>
      <c r="D32" s="75">
        <v>-17187536</v>
      </c>
      <c r="E32" s="75">
        <v>-1665000</v>
      </c>
      <c r="F32" s="75">
        <v>-470000</v>
      </c>
      <c r="G32" s="75">
        <v>-1011173</v>
      </c>
      <c r="H32" s="75"/>
      <c r="I32" s="75">
        <v>-2841</v>
      </c>
    </row>
    <row r="33" ht="62.399999999999999">
      <c r="A33" s="84" t="s">
        <v>156</v>
      </c>
      <c r="B33" s="76">
        <v>4223</v>
      </c>
      <c r="C33" s="99">
        <v>-10619000</v>
      </c>
      <c r="D33" s="99">
        <v>-11423484</v>
      </c>
      <c r="E33" s="99">
        <v>-9571494</v>
      </c>
      <c r="F33" s="99">
        <v>-15915362</v>
      </c>
      <c r="G33" s="99">
        <v>-20996000</v>
      </c>
      <c r="H33" s="99">
        <v>-10058922</v>
      </c>
      <c r="I33" s="99">
        <v>-9373164</v>
      </c>
    </row>
    <row r="34" ht="46.799999999999997">
      <c r="A34" s="84" t="s">
        <v>157</v>
      </c>
      <c r="B34" s="76">
        <v>4224</v>
      </c>
      <c r="C34" s="75"/>
      <c r="D34" s="75"/>
      <c r="E34" s="75"/>
      <c r="F34" s="75">
        <v>0</v>
      </c>
      <c r="G34" s="75">
        <v>0</v>
      </c>
      <c r="H34" s="75"/>
      <c r="I34" s="75"/>
    </row>
    <row r="35">
      <c r="A35" s="84"/>
      <c r="B35" s="76">
        <v>4225</v>
      </c>
      <c r="C35" s="76"/>
      <c r="D35" s="76"/>
      <c r="E35" s="76"/>
      <c r="F35" s="76"/>
      <c r="G35" s="76"/>
      <c r="H35" s="76"/>
      <c r="I35" s="76"/>
    </row>
    <row r="36">
      <c r="A36" s="84" t="s">
        <v>158</v>
      </c>
      <c r="B36" s="76">
        <v>4229</v>
      </c>
      <c r="C36" s="76"/>
      <c r="D36" s="76"/>
      <c r="E36" s="76"/>
      <c r="F36" s="76">
        <v>0</v>
      </c>
      <c r="G36" s="76">
        <v>0</v>
      </c>
      <c r="H36" s="76"/>
      <c r="I36" s="76"/>
    </row>
    <row r="37" ht="31.199999999999999">
      <c r="A37" s="97" t="s">
        <v>159</v>
      </c>
      <c r="B37" s="55">
        <v>4200</v>
      </c>
      <c r="C37" s="55">
        <f t="shared" ref="C37:I37" si="33">C22+C29</f>
        <v>6260661</v>
      </c>
      <c r="D37" s="55">
        <f t="shared" si="33"/>
        <v>-529391</v>
      </c>
      <c r="E37" s="55">
        <f t="shared" si="33"/>
        <v>10016999</v>
      </c>
      <c r="F37" s="55">
        <f t="shared" si="33"/>
        <v>-9515596</v>
      </c>
      <c r="G37" s="55">
        <f t="shared" si="33"/>
        <v>4253748</v>
      </c>
      <c r="H37" s="55">
        <f t="shared" si="33"/>
        <v>-5546465</v>
      </c>
      <c r="I37" s="55">
        <f t="shared" si="33"/>
        <v>-4123126</v>
      </c>
    </row>
    <row r="38" s="67" customFormat="1" ht="31.199999999999999">
      <c r="A38" s="97" t="s">
        <v>160</v>
      </c>
      <c r="B38" s="55"/>
      <c r="C38" s="55"/>
      <c r="D38" s="55"/>
      <c r="E38" s="55"/>
      <c r="F38" s="55"/>
      <c r="G38" s="55"/>
      <c r="H38" s="55"/>
      <c r="I38" s="55"/>
    </row>
    <row r="39">
      <c r="A39" s="84" t="s">
        <v>146</v>
      </c>
      <c r="B39" s="76">
        <v>4310</v>
      </c>
      <c r="C39" s="55">
        <f t="shared" ref="C39:I39" si="34">SUM(C40:C46)</f>
        <v>0</v>
      </c>
      <c r="D39" s="55">
        <f t="shared" si="34"/>
        <v>12442473</v>
      </c>
      <c r="E39" s="55">
        <f t="shared" si="34"/>
        <v>849700</v>
      </c>
      <c r="F39" s="55">
        <f t="shared" si="34"/>
        <v>7763435</v>
      </c>
      <c r="G39" s="55">
        <f t="shared" si="34"/>
        <v>3107655</v>
      </c>
      <c r="H39" s="55">
        <f t="shared" si="34"/>
        <v>6155034</v>
      </c>
      <c r="I39" s="55">
        <f t="shared" si="34"/>
        <v>4563225</v>
      </c>
    </row>
    <row r="40">
      <c r="A40" s="84" t="s">
        <v>161</v>
      </c>
      <c r="B40" s="76">
        <v>4311</v>
      </c>
      <c r="C40" s="76"/>
      <c r="D40" s="76">
        <v>12442473</v>
      </c>
      <c r="E40" s="76">
        <v>849700</v>
      </c>
      <c r="F40" s="76">
        <v>7763435</v>
      </c>
      <c r="G40" s="76">
        <v>3107655</v>
      </c>
      <c r="H40" s="76">
        <v>6155034</v>
      </c>
      <c r="I40" s="76">
        <v>4563225</v>
      </c>
    </row>
    <row r="41" ht="31.199999999999999">
      <c r="A41" s="84" t="s">
        <v>162</v>
      </c>
      <c r="B41" s="76">
        <v>4312</v>
      </c>
      <c r="C41" s="75"/>
      <c r="D41" s="75"/>
      <c r="E41" s="75"/>
      <c r="F41" s="75"/>
      <c r="G41" s="75"/>
      <c r="H41" s="75"/>
      <c r="I41" s="75"/>
    </row>
    <row r="42" ht="31.199999999999999">
      <c r="A42" s="84" t="s">
        <v>163</v>
      </c>
      <c r="B42" s="76">
        <v>4313</v>
      </c>
      <c r="C42" s="76"/>
      <c r="D42" s="76"/>
      <c r="E42" s="76"/>
      <c r="F42" s="76"/>
      <c r="G42" s="76"/>
      <c r="H42" s="76"/>
      <c r="I42" s="76"/>
    </row>
    <row r="43" ht="31.199999999999999">
      <c r="A43" s="84" t="s">
        <v>164</v>
      </c>
      <c r="B43" s="76">
        <v>4314</v>
      </c>
      <c r="C43" s="99"/>
      <c r="D43" s="99"/>
      <c r="E43" s="99"/>
      <c r="F43" s="99"/>
      <c r="G43" s="99"/>
      <c r="H43" s="99"/>
      <c r="I43" s="99"/>
    </row>
    <row r="44" ht="31.199999999999999">
      <c r="A44" s="84" t="s">
        <v>165</v>
      </c>
      <c r="B44" s="76">
        <v>4315</v>
      </c>
      <c r="C44" s="99"/>
      <c r="D44" s="99"/>
      <c r="E44" s="99"/>
      <c r="F44" s="99"/>
      <c r="G44" s="99"/>
      <c r="H44" s="99"/>
      <c r="I44" s="99"/>
    </row>
    <row r="45">
      <c r="A45" s="84"/>
      <c r="B45" s="76">
        <v>4316</v>
      </c>
      <c r="C45" s="76"/>
      <c r="D45" s="76"/>
      <c r="E45" s="76"/>
      <c r="F45" s="76"/>
      <c r="G45" s="76"/>
      <c r="H45" s="76"/>
      <c r="I45" s="76"/>
    </row>
    <row r="46">
      <c r="A46" s="84" t="s">
        <v>137</v>
      </c>
      <c r="B46" s="76">
        <v>4319</v>
      </c>
      <c r="C46" s="76"/>
      <c r="D46" s="76"/>
      <c r="E46" s="76"/>
      <c r="F46" s="76"/>
      <c r="G46" s="76"/>
      <c r="H46" s="76"/>
      <c r="I46" s="76"/>
    </row>
    <row r="47">
      <c r="A47" s="84" t="s">
        <v>152</v>
      </c>
      <c r="B47" s="76">
        <v>4320</v>
      </c>
      <c r="C47" s="55">
        <f t="shared" ref="C47:I47" si="35">SUM(C48:C52)</f>
        <v>-8997736</v>
      </c>
      <c r="D47" s="55">
        <f t="shared" si="35"/>
        <v>-19342923</v>
      </c>
      <c r="E47" s="55">
        <f t="shared" si="35"/>
        <v>-15533771</v>
      </c>
      <c r="F47" s="55">
        <f t="shared" si="35"/>
        <v>-3703667</v>
      </c>
      <c r="G47" s="55">
        <f t="shared" si="35"/>
        <v>-16271531</v>
      </c>
      <c r="H47" s="55">
        <f t="shared" si="35"/>
        <v>-876212</v>
      </c>
      <c r="I47" s="55">
        <f t="shared" si="35"/>
        <v>-5905290</v>
      </c>
    </row>
    <row r="48" ht="62.399999999999999">
      <c r="A48" s="84" t="s">
        <v>166</v>
      </c>
      <c r="B48" s="76">
        <v>4321</v>
      </c>
      <c r="C48" s="76"/>
      <c r="D48" s="76">
        <v>0</v>
      </c>
      <c r="E48" s="76">
        <v>-96647</v>
      </c>
      <c r="F48" s="76"/>
      <c r="G48" s="76"/>
      <c r="H48" s="76"/>
      <c r="I48" s="76"/>
    </row>
    <row r="49" ht="46.799999999999997">
      <c r="A49" s="84" t="s">
        <v>167</v>
      </c>
      <c r="B49" s="76">
        <v>4322</v>
      </c>
      <c r="C49" s="76">
        <v>-8997736</v>
      </c>
      <c r="D49" s="76">
        <v>-6102715</v>
      </c>
      <c r="E49" s="76">
        <v>-2177868</v>
      </c>
      <c r="F49" s="76">
        <v>-1135363</v>
      </c>
      <c r="G49" s="76">
        <v>-280773</v>
      </c>
      <c r="H49" s="76">
        <v>-182026</v>
      </c>
      <c r="I49" s="76">
        <v>-183345</v>
      </c>
    </row>
    <row r="50" ht="46.799999999999997">
      <c r="A50" s="84" t="s">
        <v>168</v>
      </c>
      <c r="B50" s="76">
        <v>4323</v>
      </c>
      <c r="C50" s="75"/>
      <c r="D50" s="75">
        <v>-13240208</v>
      </c>
      <c r="E50" s="75">
        <v>-13259256</v>
      </c>
      <c r="F50" s="75">
        <v>-2568304</v>
      </c>
      <c r="G50" s="75">
        <v>-15990758</v>
      </c>
      <c r="H50" s="75">
        <v>-694186</v>
      </c>
      <c r="I50" s="75">
        <v>-5721945</v>
      </c>
    </row>
    <row r="51">
      <c r="A51" s="84"/>
      <c r="B51" s="76">
        <v>4324</v>
      </c>
      <c r="C51" s="75"/>
      <c r="D51" s="75"/>
      <c r="E51" s="75"/>
      <c r="F51" s="75"/>
      <c r="G51" s="75"/>
      <c r="H51" s="75"/>
      <c r="I51" s="75"/>
    </row>
    <row r="52">
      <c r="A52" s="84" t="s">
        <v>158</v>
      </c>
      <c r="B52" s="76">
        <v>4329</v>
      </c>
      <c r="C52" s="76"/>
      <c r="D52" s="76"/>
      <c r="E52" s="76"/>
      <c r="F52" s="76">
        <v>0</v>
      </c>
      <c r="G52" s="76">
        <v>0</v>
      </c>
      <c r="H52" s="76"/>
      <c r="I52" s="76"/>
    </row>
    <row r="53" ht="31.199999999999999">
      <c r="A53" s="84" t="s">
        <v>169</v>
      </c>
      <c r="B53" s="76">
        <v>4300</v>
      </c>
      <c r="C53" s="76">
        <f t="shared" ref="C53:I53" si="36">C39+C47</f>
        <v>-8997736</v>
      </c>
      <c r="D53" s="76">
        <f t="shared" si="36"/>
        <v>-6900450</v>
      </c>
      <c r="E53" s="76">
        <f t="shared" si="36"/>
        <v>-14684071</v>
      </c>
      <c r="F53" s="76">
        <f t="shared" si="36"/>
        <v>4059768</v>
      </c>
      <c r="G53" s="76">
        <f t="shared" si="36"/>
        <v>-13163876</v>
      </c>
      <c r="H53" s="76">
        <f t="shared" si="36"/>
        <v>5278822</v>
      </c>
      <c r="I53" s="76">
        <f t="shared" si="36"/>
        <v>-1342065</v>
      </c>
    </row>
    <row r="54" ht="31.199999999999999">
      <c r="A54" s="97" t="s">
        <v>170</v>
      </c>
      <c r="B54" s="76">
        <v>4400</v>
      </c>
      <c r="C54" s="76">
        <f t="shared" ref="C54:I54" si="37">C20+C37+C53</f>
        <v>2568437</v>
      </c>
      <c r="D54" s="76">
        <f t="shared" si="37"/>
        <v>-2717640</v>
      </c>
      <c r="E54" s="76">
        <f t="shared" si="37"/>
        <v>-974175</v>
      </c>
      <c r="F54" s="76">
        <f t="shared" si="37"/>
        <v>-949233</v>
      </c>
      <c r="G54" s="76">
        <f t="shared" si="37"/>
        <v>1087948</v>
      </c>
      <c r="H54" s="76">
        <f t="shared" si="37"/>
        <v>1644080</v>
      </c>
      <c r="I54" s="76">
        <f t="shared" si="37"/>
        <v>-478353</v>
      </c>
    </row>
    <row r="55" ht="46.799999999999997">
      <c r="A55" s="97" t="s">
        <v>171</v>
      </c>
      <c r="B55" s="76">
        <v>4450</v>
      </c>
      <c r="C55" s="76">
        <f t="shared" ref="C55:E55" si="38">D56</f>
        <v>1007423</v>
      </c>
      <c r="D55" s="76">
        <f t="shared" si="38"/>
        <v>3121334</v>
      </c>
      <c r="E55" s="76">
        <f t="shared" si="38"/>
        <v>4548134</v>
      </c>
      <c r="F55" s="76">
        <f>G56</f>
        <v>6655180</v>
      </c>
      <c r="G55" s="76">
        <f>H56</f>
        <v>3728021</v>
      </c>
      <c r="H55" s="76">
        <v>509947</v>
      </c>
      <c r="I55" s="76">
        <v>831112</v>
      </c>
    </row>
    <row r="56" s="67" customFormat="1" ht="46.799999999999997">
      <c r="A56" s="97" t="s">
        <v>172</v>
      </c>
      <c r="B56" s="55">
        <v>4500</v>
      </c>
      <c r="C56" s="55">
        <f t="shared" ref="C56:I56" si="39">C55+C54+C57</f>
        <v>3397539</v>
      </c>
      <c r="D56" s="55">
        <f>D55+D54+D57</f>
        <v>1007423</v>
      </c>
      <c r="E56" s="55">
        <f t="shared" si="39"/>
        <v>3121334</v>
      </c>
      <c r="F56" s="55">
        <f t="shared" si="39"/>
        <v>4548134</v>
      </c>
      <c r="G56" s="55">
        <f t="shared" si="39"/>
        <v>6655180</v>
      </c>
      <c r="H56" s="55">
        <f>H55+H54+H57</f>
        <v>3728021</v>
      </c>
      <c r="I56" s="55">
        <f t="shared" si="39"/>
        <v>509947</v>
      </c>
    </row>
    <row r="57" ht="46.799999999999997">
      <c r="A57" s="84" t="s">
        <v>173</v>
      </c>
      <c r="B57" s="76">
        <v>4490</v>
      </c>
      <c r="C57" s="75">
        <v>-178321</v>
      </c>
      <c r="D57" s="75">
        <v>603729</v>
      </c>
      <c r="E57" s="75">
        <v>-452625</v>
      </c>
      <c r="F57" s="75">
        <v>-1157813</v>
      </c>
      <c r="G57" s="75">
        <v>1839211</v>
      </c>
      <c r="H57" s="75">
        <v>1573994</v>
      </c>
      <c r="I57" s="75">
        <v>157188</v>
      </c>
    </row>
    <row r="58">
      <c r="C58" s="34"/>
      <c r="D58" s="34"/>
    </row>
    <row r="59">
      <c r="A59" s="101"/>
      <c r="C59" s="34"/>
      <c r="D59" s="34"/>
    </row>
    <row r="60">
      <c r="E60" s="65"/>
    </row>
  </sheetData>
  <printOptions headings="0" gridLines="0"/>
  <pageMargins left="0.75" right="0.75" top="0.52000000000000002" bottom="0.51000000000000023" header="0.5" footer="0.5"/>
  <pageSetup paperSize="9" scale="46" fitToWidth="1" fitToHeight="1" pageOrder="downThenOver" orientation="portrait" usePrinterDefaults="1" blackAndWhite="0" draft="0" cellComments="none" useFirstPageNumber="0" errors="displayed" horizontalDpi="4294967293" verticalDpi="6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codeName="Лист7">
    <tabColor indexed="45"/>
    <outlinePr applyStyles="0" summaryBelow="1" summaryRight="1" showOutlineSymbols="1"/>
    <pageSetUpPr autoPageBreaks="1" fitToPage="1"/>
  </sheetPr>
  <sheetViews>
    <sheetView zoomScale="75" workbookViewId="0">
      <selection activeCell="L20" activeCellId="0" sqref="L20"/>
    </sheetView>
  </sheetViews>
  <sheetFormatPr defaultColWidth="9.109375" defaultRowHeight="15.6"/>
  <cols>
    <col customWidth="1" min="1" max="1" style="103" width="31.6640625"/>
    <col customWidth="1" min="2" max="16" style="102" width="16.5546875"/>
    <col customWidth="1" min="17" max="17" style="102" width="7.44140625"/>
    <col bestFit="1" customWidth="1" min="18" max="18" style="102" width="10.33203125"/>
    <col customWidth="1" min="19" max="21" style="102" width="10"/>
    <col min="22" max="35" style="102" width="9.109375"/>
    <col customWidth="1" min="36" max="36" style="102" width="29.5546875"/>
    <col min="37" max="42" style="102" width="9.109375"/>
    <col customWidth="1" min="43" max="43" style="102" width="22.88671875"/>
    <col min="44" max="52" style="102" width="9.109375"/>
    <col customWidth="1" min="53" max="53" style="102" width="24.6640625"/>
    <col min="54" max="54" style="102" width="9.109375"/>
    <col customWidth="1" min="55" max="55" style="102" width="11"/>
    <col customWidth="1" min="56" max="56" style="102" width="11.6640625"/>
    <col min="57" max="59" style="102" width="9.109375"/>
    <col customWidth="1" min="60" max="60" style="102" width="32.33203125"/>
    <col min="61" max="61" style="102" width="9.109375"/>
    <col customWidth="1" min="62" max="63" style="102" width="9.6640625"/>
    <col customWidth="1" min="64" max="64" style="102" width="6.88671875"/>
    <col customWidth="1" min="65" max="65" style="102" width="29.6640625"/>
    <col min="66" max="16384" style="102" width="9.109375"/>
  </cols>
  <sheetData>
    <row r="1" ht="20.399999999999999">
      <c r="A1" s="104" t="s">
        <v>174</v>
      </c>
    </row>
    <row r="2">
      <c r="A2" s="103" t="s">
        <v>0</v>
      </c>
    </row>
    <row r="3">
      <c r="A3" s="6" t="str">
        <f>'1'!A2</f>
        <v xml:space="preserve">ПАО "ДОРОГОБУЖ" </v>
      </c>
      <c r="B3" s="7"/>
    </row>
    <row r="4">
      <c r="A4" s="105" t="s">
        <v>175</v>
      </c>
      <c r="C4" s="106"/>
      <c r="D4" s="102"/>
      <c r="E4" s="102"/>
      <c r="F4" s="102"/>
      <c r="G4" s="102"/>
      <c r="H4" s="102"/>
      <c r="I4" s="102"/>
    </row>
    <row r="5" ht="16.199999999999999">
      <c r="A5" s="107" t="s">
        <v>4</v>
      </c>
      <c r="B5" s="108" t="s">
        <v>5</v>
      </c>
      <c r="C5" s="106"/>
      <c r="D5" s="102"/>
      <c r="E5" s="102"/>
      <c r="F5" s="102"/>
      <c r="G5" s="102"/>
      <c r="H5" s="102"/>
      <c r="I5" s="102"/>
    </row>
    <row r="6" ht="20.25" customHeight="1">
      <c r="C6" s="109" t="s">
        <v>176</v>
      </c>
      <c r="D6" s="110"/>
      <c r="E6" s="110"/>
      <c r="F6" s="110"/>
      <c r="G6" s="110"/>
    </row>
    <row r="7" s="102" customFormat="1" ht="37.5" customHeight="1">
      <c r="A7" s="111" t="s">
        <v>177</v>
      </c>
      <c r="B7" s="112" t="s">
        <v>178</v>
      </c>
      <c r="C7" s="112"/>
      <c r="D7" s="76" t="s">
        <v>179</v>
      </c>
      <c r="E7" s="76" t="s">
        <v>180</v>
      </c>
      <c r="F7" s="76"/>
      <c r="G7" s="113" t="s">
        <v>181</v>
      </c>
      <c r="H7" s="113" t="s">
        <v>182</v>
      </c>
      <c r="I7" s="112" t="s">
        <v>183</v>
      </c>
      <c r="J7" s="112"/>
    </row>
    <row r="8" s="102" customFormat="1" ht="65.25" customHeight="1">
      <c r="A8" s="114" t="s">
        <v>184</v>
      </c>
      <c r="B8" s="76" t="s">
        <v>185</v>
      </c>
      <c r="C8" s="115" t="s">
        <v>186</v>
      </c>
      <c r="D8" s="76"/>
      <c r="E8" s="76" t="s">
        <v>185</v>
      </c>
      <c r="F8" s="115" t="s">
        <v>186</v>
      </c>
      <c r="G8" s="116"/>
      <c r="H8" s="116"/>
      <c r="I8" s="76" t="s">
        <v>185</v>
      </c>
      <c r="J8" s="115" t="s">
        <v>186</v>
      </c>
    </row>
    <row r="9" s="102" customFormat="1" ht="13.5" customHeight="1">
      <c r="A9" s="114">
        <v>1</v>
      </c>
      <c r="B9" s="76">
        <v>2</v>
      </c>
      <c r="C9" s="76">
        <v>3</v>
      </c>
      <c r="D9" s="76"/>
      <c r="E9" s="76"/>
      <c r="F9" s="76"/>
      <c r="G9" s="76"/>
      <c r="H9" s="76"/>
      <c r="I9" s="76"/>
      <c r="J9" s="76"/>
    </row>
    <row r="10" ht="31.199999999999999">
      <c r="A10" s="114" t="s">
        <v>187</v>
      </c>
      <c r="B10" s="76">
        <f t="shared" ref="B10:H10" si="40">SUM(B11:B17)</f>
        <v>0</v>
      </c>
      <c r="C10" s="76">
        <f t="shared" si="40"/>
        <v>0</v>
      </c>
      <c r="D10" s="76">
        <f t="shared" si="40"/>
        <v>0</v>
      </c>
      <c r="E10" s="76">
        <f t="shared" si="40"/>
        <v>0</v>
      </c>
      <c r="F10" s="76">
        <f t="shared" si="40"/>
        <v>0</v>
      </c>
      <c r="G10" s="76">
        <f t="shared" si="40"/>
        <v>0</v>
      </c>
      <c r="H10" s="76">
        <f t="shared" si="40"/>
        <v>0</v>
      </c>
      <c r="I10" s="76">
        <f>B10+E10+D10</f>
        <v>0</v>
      </c>
      <c r="J10" s="76">
        <f>C10+F10+G10+H10</f>
        <v>0</v>
      </c>
      <c r="K10" s="102">
        <f>B10+C10-'1'!E8</f>
        <v>0</v>
      </c>
      <c r="L10" s="102">
        <f>I10+J10-'1'!D8</f>
        <v>0</v>
      </c>
    </row>
    <row r="11" ht="31.199999999999999">
      <c r="A11" s="114" t="s">
        <v>188</v>
      </c>
      <c r="B11" s="76"/>
      <c r="C11" s="76"/>
      <c r="D11" s="76"/>
      <c r="E11" s="76"/>
      <c r="F11" s="76"/>
      <c r="G11" s="76"/>
      <c r="H11" s="76"/>
      <c r="I11" s="76"/>
      <c r="J11" s="76"/>
    </row>
    <row r="12">
      <c r="A12" s="114" t="s">
        <v>189</v>
      </c>
      <c r="B12" s="76"/>
      <c r="C12" s="76"/>
      <c r="D12" s="76"/>
      <c r="E12" s="76"/>
      <c r="F12" s="76"/>
      <c r="G12" s="76"/>
      <c r="H12" s="76"/>
      <c r="I12" s="76"/>
      <c r="J12" s="76"/>
    </row>
    <row r="13">
      <c r="A13" s="114" t="s">
        <v>190</v>
      </c>
      <c r="B13" s="76"/>
      <c r="C13" s="76"/>
      <c r="D13" s="76"/>
      <c r="E13" s="76"/>
      <c r="F13" s="76"/>
      <c r="G13" s="76"/>
      <c r="H13" s="76"/>
      <c r="I13" s="76"/>
      <c r="J13" s="76"/>
    </row>
    <row r="14">
      <c r="A14" s="114" t="s">
        <v>191</v>
      </c>
      <c r="B14" s="76"/>
      <c r="C14" s="76"/>
      <c r="D14" s="76"/>
      <c r="E14" s="76"/>
      <c r="F14" s="76"/>
      <c r="G14" s="76"/>
      <c r="H14" s="76"/>
      <c r="I14" s="76"/>
      <c r="J14" s="76"/>
    </row>
    <row r="15" ht="78">
      <c r="A15" s="117" t="s">
        <v>192</v>
      </c>
      <c r="B15" s="76"/>
      <c r="C15" s="76"/>
      <c r="D15" s="76"/>
      <c r="E15" s="76"/>
      <c r="F15" s="76"/>
      <c r="G15" s="76"/>
      <c r="H15" s="76"/>
      <c r="I15" s="76"/>
      <c r="J15" s="76"/>
    </row>
    <row r="16">
      <c r="A16" s="114"/>
      <c r="B16" s="76"/>
      <c r="C16" s="76"/>
      <c r="D16" s="76"/>
      <c r="E16" s="76"/>
      <c r="F16" s="76"/>
      <c r="G16" s="76"/>
      <c r="H16" s="76"/>
      <c r="I16" s="76"/>
      <c r="J16" s="76"/>
    </row>
    <row r="17">
      <c r="A17" s="114"/>
      <c r="B17" s="76"/>
      <c r="C17" s="76"/>
      <c r="D17" s="76"/>
      <c r="E17" s="76"/>
      <c r="F17" s="76"/>
      <c r="G17" s="76"/>
      <c r="H17" s="76"/>
      <c r="I17" s="76"/>
      <c r="J17" s="76"/>
    </row>
    <row r="18" ht="16.199999999999999">
      <c r="C18" s="118"/>
      <c r="D18" s="110"/>
      <c r="E18" s="110"/>
      <c r="F18" s="110"/>
      <c r="G18" s="110"/>
      <c r="H18" s="102"/>
    </row>
    <row r="19" s="102" customFormat="1" ht="12.75" customHeight="1">
      <c r="A19" s="103"/>
      <c r="B19" s="102"/>
      <c r="C19" s="109" t="s">
        <v>193</v>
      </c>
      <c r="D19" s="110"/>
      <c r="E19" s="110"/>
      <c r="F19" s="110"/>
      <c r="G19" s="110"/>
      <c r="H19" s="102"/>
      <c r="I19" s="102"/>
      <c r="J19" s="102"/>
    </row>
    <row r="20" s="102" customFormat="1" ht="45" customHeight="1">
      <c r="A20" s="111" t="s">
        <v>177</v>
      </c>
      <c r="B20" s="112" t="s">
        <v>178</v>
      </c>
      <c r="C20" s="112"/>
      <c r="D20" s="76" t="s">
        <v>179</v>
      </c>
      <c r="E20" s="76" t="s">
        <v>180</v>
      </c>
      <c r="F20" s="76"/>
      <c r="G20" s="113" t="s">
        <v>181</v>
      </c>
      <c r="H20" s="113" t="s">
        <v>182</v>
      </c>
      <c r="I20" s="112" t="s">
        <v>183</v>
      </c>
      <c r="J20" s="112"/>
    </row>
    <row r="21" s="102" customFormat="1" ht="62.399999999999999">
      <c r="A21" s="114" t="s">
        <v>184</v>
      </c>
      <c r="B21" s="76" t="s">
        <v>185</v>
      </c>
      <c r="C21" s="115" t="s">
        <v>186</v>
      </c>
      <c r="D21" s="76"/>
      <c r="E21" s="76" t="s">
        <v>185</v>
      </c>
      <c r="F21" s="115" t="s">
        <v>186</v>
      </c>
      <c r="G21" s="116"/>
      <c r="H21" s="116"/>
      <c r="I21" s="76" t="s">
        <v>185</v>
      </c>
      <c r="J21" s="115" t="s">
        <v>186</v>
      </c>
    </row>
    <row r="22" s="102" customFormat="1">
      <c r="A22" s="114">
        <v>1</v>
      </c>
      <c r="B22" s="76">
        <v>2</v>
      </c>
      <c r="C22" s="76">
        <v>3</v>
      </c>
      <c r="D22" s="76"/>
      <c r="E22" s="76"/>
      <c r="F22" s="76"/>
      <c r="G22" s="76"/>
      <c r="H22" s="76"/>
      <c r="I22" s="76"/>
      <c r="J22" s="76"/>
    </row>
    <row r="23" s="102" customFormat="1" ht="31.199999999999999">
      <c r="A23" s="114" t="s">
        <v>187</v>
      </c>
      <c r="B23" s="76">
        <f t="shared" ref="B23:C28" si="41">I10</f>
        <v>0</v>
      </c>
      <c r="C23" s="76">
        <f t="shared" si="41"/>
        <v>0</v>
      </c>
      <c r="D23" s="76">
        <f>SUM(D24:D30)</f>
        <v>0</v>
      </c>
      <c r="E23" s="76">
        <f>SUM(E24:E30)</f>
        <v>0</v>
      </c>
      <c r="F23" s="76">
        <f>SUM(F24:F30)</f>
        <v>0</v>
      </c>
      <c r="G23" s="76">
        <f>SUM(G24:G30)</f>
        <v>0</v>
      </c>
      <c r="H23" s="76">
        <f>SUM(H24:H30)</f>
        <v>0</v>
      </c>
      <c r="I23" s="76">
        <f>B23+E23+D23</f>
        <v>0</v>
      </c>
      <c r="J23" s="76">
        <f>C23+F23+G23+H23</f>
        <v>0</v>
      </c>
      <c r="K23" s="102">
        <f>I23+J23-'1'!C8</f>
        <v>0</v>
      </c>
    </row>
    <row r="24" s="102" customFormat="1" ht="31.199999999999999">
      <c r="A24" s="114" t="s">
        <v>188</v>
      </c>
      <c r="B24" s="76">
        <f t="shared" si="41"/>
        <v>0</v>
      </c>
      <c r="C24" s="76">
        <f t="shared" si="41"/>
        <v>0</v>
      </c>
      <c r="D24" s="76"/>
      <c r="E24" s="76"/>
      <c r="F24" s="76"/>
      <c r="G24" s="76"/>
      <c r="H24" s="76"/>
      <c r="I24" s="76"/>
      <c r="J24" s="76"/>
    </row>
    <row r="25" s="102" customFormat="1">
      <c r="A25" s="114" t="s">
        <v>189</v>
      </c>
      <c r="B25" s="76">
        <f t="shared" si="41"/>
        <v>0</v>
      </c>
      <c r="C25" s="76">
        <f t="shared" si="41"/>
        <v>0</v>
      </c>
      <c r="D25" s="76"/>
      <c r="E25" s="76"/>
      <c r="F25" s="76"/>
      <c r="G25" s="76"/>
      <c r="H25" s="76"/>
      <c r="I25" s="76"/>
      <c r="J25" s="76"/>
    </row>
    <row r="26" s="102" customFormat="1">
      <c r="A26" s="114" t="s">
        <v>190</v>
      </c>
      <c r="B26" s="76">
        <f t="shared" si="41"/>
        <v>0</v>
      </c>
      <c r="C26" s="76">
        <f t="shared" si="41"/>
        <v>0</v>
      </c>
      <c r="D26" s="76"/>
      <c r="E26" s="76"/>
      <c r="F26" s="76"/>
      <c r="G26" s="76"/>
      <c r="H26" s="76"/>
      <c r="I26" s="76"/>
      <c r="J26" s="76"/>
    </row>
    <row r="27" s="102" customFormat="1">
      <c r="A27" s="114" t="s">
        <v>191</v>
      </c>
      <c r="B27" s="76">
        <f t="shared" si="41"/>
        <v>0</v>
      </c>
      <c r="C27" s="76">
        <f t="shared" si="41"/>
        <v>0</v>
      </c>
      <c r="D27" s="76"/>
      <c r="E27" s="76"/>
      <c r="F27" s="76"/>
      <c r="G27" s="76"/>
      <c r="H27" s="76"/>
      <c r="I27" s="76"/>
      <c r="J27" s="76"/>
    </row>
    <row r="28" s="102" customFormat="1" ht="78">
      <c r="A28" s="117" t="s">
        <v>192</v>
      </c>
      <c r="B28" s="76">
        <f t="shared" si="41"/>
        <v>0</v>
      </c>
      <c r="C28" s="76"/>
      <c r="D28" s="76"/>
      <c r="E28" s="76"/>
      <c r="F28" s="76"/>
      <c r="G28" s="76"/>
      <c r="H28" s="76"/>
      <c r="I28" s="76"/>
      <c r="J28" s="76"/>
    </row>
    <row r="29" s="102" customFormat="1">
      <c r="A29" s="114"/>
      <c r="B29" s="76"/>
      <c r="C29" s="76"/>
      <c r="D29" s="76"/>
      <c r="E29" s="76"/>
      <c r="F29" s="76"/>
      <c r="G29" s="76"/>
      <c r="H29" s="76"/>
      <c r="I29" s="76"/>
      <c r="J29" s="76"/>
    </row>
    <row r="30" s="102" customFormat="1" ht="16.199999999999999">
      <c r="A30" s="114"/>
      <c r="B30" s="76"/>
      <c r="C30" s="76"/>
      <c r="D30" s="76"/>
      <c r="E30" s="76"/>
      <c r="F30" s="76"/>
      <c r="G30" s="76"/>
      <c r="H30" s="76"/>
      <c r="I30" s="76"/>
      <c r="J30" s="76"/>
      <c r="L30" s="119"/>
    </row>
    <row r="31" ht="16.199999999999999">
      <c r="A31" s="117"/>
      <c r="B31" s="120"/>
      <c r="C31" s="121"/>
      <c r="D31" s="122"/>
      <c r="E31" s="110"/>
      <c r="F31" s="110"/>
      <c r="G31" s="110"/>
      <c r="H31" s="102"/>
    </row>
    <row r="32" ht="16.199999999999999">
      <c r="A32" s="117"/>
      <c r="B32" s="120"/>
      <c r="C32" s="121"/>
      <c r="D32" s="122"/>
      <c r="E32" s="110"/>
      <c r="F32" s="110"/>
      <c r="G32" s="110"/>
      <c r="H32" s="102"/>
    </row>
    <row r="33" ht="16.199999999999999">
      <c r="A33" s="117"/>
      <c r="B33" s="120"/>
      <c r="C33" s="121"/>
      <c r="D33" s="122"/>
      <c r="E33" s="110"/>
      <c r="F33" s="110"/>
      <c r="G33" s="110"/>
      <c r="H33" s="102"/>
    </row>
    <row r="34">
      <c r="C34" s="123" t="s">
        <v>194</v>
      </c>
      <c r="D34" s="110"/>
      <c r="E34" s="110"/>
      <c r="F34" s="110"/>
      <c r="G34" s="110"/>
    </row>
    <row r="35" ht="15.75" customHeight="1">
      <c r="A35" s="111" t="s">
        <v>177</v>
      </c>
      <c r="B35" s="112" t="s">
        <v>178</v>
      </c>
      <c r="C35" s="112"/>
      <c r="D35" s="76" t="s">
        <v>179</v>
      </c>
      <c r="E35" s="76" t="s">
        <v>180</v>
      </c>
      <c r="F35" s="76"/>
      <c r="G35" s="113" t="s">
        <v>181</v>
      </c>
      <c r="H35" s="124" t="s">
        <v>195</v>
      </c>
      <c r="I35" s="125"/>
      <c r="J35" s="112" t="s">
        <v>183</v>
      </c>
      <c r="K35" s="112"/>
    </row>
    <row r="36" ht="62.399999999999999">
      <c r="A36" s="114" t="s">
        <v>184</v>
      </c>
      <c r="B36" s="76" t="s">
        <v>185</v>
      </c>
      <c r="C36" s="115" t="s">
        <v>186</v>
      </c>
      <c r="D36" s="76"/>
      <c r="E36" s="76" t="s">
        <v>185</v>
      </c>
      <c r="F36" s="115" t="s">
        <v>186</v>
      </c>
      <c r="G36" s="116"/>
      <c r="H36" s="76" t="s">
        <v>185</v>
      </c>
      <c r="I36" s="115" t="s">
        <v>186</v>
      </c>
      <c r="J36" s="76" t="s">
        <v>185</v>
      </c>
      <c r="K36" s="115" t="s">
        <v>186</v>
      </c>
    </row>
    <row r="37">
      <c r="A37" s="114">
        <v>1</v>
      </c>
      <c r="B37" s="76">
        <v>2</v>
      </c>
      <c r="C37" s="76">
        <v>3</v>
      </c>
      <c r="D37" s="76"/>
      <c r="E37" s="76"/>
      <c r="F37" s="76"/>
      <c r="G37" s="76"/>
      <c r="H37" s="76"/>
      <c r="I37" s="76"/>
      <c r="J37" s="76"/>
      <c r="K37" s="76"/>
    </row>
    <row r="38">
      <c r="A38" s="114" t="s">
        <v>196</v>
      </c>
      <c r="B38" s="76">
        <f>SUM(B40:B51)</f>
        <v>0</v>
      </c>
      <c r="C38" s="76">
        <f>SUM(C40:C51)</f>
        <v>0</v>
      </c>
      <c r="D38" s="76">
        <f t="shared" ref="D38:I38" si="42">SUM(D40:D51)</f>
        <v>0</v>
      </c>
      <c r="E38" s="76">
        <f t="shared" si="42"/>
        <v>0</v>
      </c>
      <c r="F38" s="76">
        <f t="shared" si="42"/>
        <v>0</v>
      </c>
      <c r="G38" s="76">
        <f t="shared" si="42"/>
        <v>0</v>
      </c>
      <c r="H38" s="76">
        <f t="shared" si="42"/>
        <v>0</v>
      </c>
      <c r="I38" s="76">
        <f t="shared" si="42"/>
        <v>0</v>
      </c>
      <c r="J38" s="76">
        <f>SUM(J39:J51)</f>
        <v>0</v>
      </c>
      <c r="K38" s="76">
        <f>SUM(K39:K51)</f>
        <v>0</v>
      </c>
      <c r="L38" s="102">
        <f>B38+C38-'1'!E10</f>
        <v>-3893835</v>
      </c>
      <c r="M38" s="102">
        <f>J38+K38-'1'!D10</f>
        <v>-3835076</v>
      </c>
    </row>
    <row r="39">
      <c r="A39" s="114" t="s">
        <v>153</v>
      </c>
      <c r="B39" s="76">
        <v>0</v>
      </c>
      <c r="C39" s="76">
        <v>0</v>
      </c>
      <c r="D39" s="76"/>
      <c r="E39" s="76"/>
      <c r="F39" s="76"/>
      <c r="G39" s="76"/>
      <c r="H39" s="76"/>
      <c r="I39" s="76"/>
      <c r="J39" s="76">
        <f t="shared" ref="J39:J49" si="43">B39+D39+E39</f>
        <v>0</v>
      </c>
      <c r="K39" s="76">
        <f t="shared" ref="K39:K49" si="44">C39+F39+G39</f>
        <v>0</v>
      </c>
    </row>
    <row r="40">
      <c r="A40" s="114" t="s">
        <v>197</v>
      </c>
      <c r="B40" s="76"/>
      <c r="C40" s="76"/>
      <c r="D40" s="76"/>
      <c r="E40" s="76"/>
      <c r="F40" s="76"/>
      <c r="G40" s="76"/>
      <c r="H40" s="76"/>
      <c r="I40" s="76"/>
      <c r="J40" s="76">
        <f t="shared" si="43"/>
        <v>0</v>
      </c>
      <c r="K40" s="76">
        <f t="shared" si="44"/>
        <v>0</v>
      </c>
    </row>
    <row r="41" ht="31.199999999999999">
      <c r="A41" s="114" t="s">
        <v>198</v>
      </c>
      <c r="B41" s="76"/>
      <c r="C41" s="76"/>
      <c r="D41" s="76"/>
      <c r="E41" s="76"/>
      <c r="F41" s="76"/>
      <c r="G41" s="76"/>
      <c r="H41" s="76"/>
      <c r="I41" s="76"/>
      <c r="J41" s="76">
        <f t="shared" si="43"/>
        <v>0</v>
      </c>
      <c r="K41" s="76">
        <f t="shared" si="44"/>
        <v>0</v>
      </c>
    </row>
    <row r="42">
      <c r="A42" s="114" t="s">
        <v>199</v>
      </c>
      <c r="B42" s="76"/>
      <c r="C42" s="76"/>
      <c r="D42" s="76"/>
      <c r="E42" s="76"/>
      <c r="F42" s="76"/>
      <c r="G42" s="76"/>
      <c r="H42" s="76"/>
      <c r="I42" s="76"/>
      <c r="J42" s="76">
        <f t="shared" si="43"/>
        <v>0</v>
      </c>
      <c r="K42" s="76">
        <f t="shared" si="44"/>
        <v>0</v>
      </c>
    </row>
    <row r="43">
      <c r="A43" s="114" t="s">
        <v>200</v>
      </c>
      <c r="B43" s="76"/>
      <c r="C43" s="76"/>
      <c r="D43" s="76"/>
      <c r="E43" s="76"/>
      <c r="F43" s="76"/>
      <c r="G43" s="76"/>
      <c r="H43" s="76"/>
      <c r="I43" s="76"/>
      <c r="J43" s="76">
        <f t="shared" si="43"/>
        <v>0</v>
      </c>
      <c r="K43" s="76">
        <f t="shared" si="44"/>
        <v>0</v>
      </c>
    </row>
    <row r="44" ht="31.199999999999999">
      <c r="A44" s="114" t="s">
        <v>201</v>
      </c>
      <c r="B44" s="76">
        <v>0</v>
      </c>
      <c r="C44" s="76">
        <v>0</v>
      </c>
      <c r="D44" s="76"/>
      <c r="E44" s="76"/>
      <c r="F44" s="76"/>
      <c r="G44" s="76"/>
      <c r="H44" s="76"/>
      <c r="I44" s="76"/>
      <c r="J44" s="76">
        <f t="shared" si="43"/>
        <v>0</v>
      </c>
      <c r="K44" s="76">
        <f t="shared" si="44"/>
        <v>0</v>
      </c>
    </row>
    <row r="45">
      <c r="A45" s="114" t="s">
        <v>202</v>
      </c>
      <c r="B45" s="76">
        <v>0</v>
      </c>
      <c r="C45" s="76">
        <v>0</v>
      </c>
      <c r="D45" s="76"/>
      <c r="E45" s="76"/>
      <c r="F45" s="76"/>
      <c r="G45" s="76"/>
      <c r="H45" s="76"/>
      <c r="I45" s="76"/>
      <c r="J45" s="76">
        <f t="shared" si="43"/>
        <v>0</v>
      </c>
      <c r="K45" s="76">
        <f t="shared" si="44"/>
        <v>0</v>
      </c>
    </row>
    <row r="46">
      <c r="A46" s="114" t="s">
        <v>203</v>
      </c>
      <c r="B46" s="76">
        <v>0</v>
      </c>
      <c r="C46" s="76">
        <v>0</v>
      </c>
      <c r="D46" s="76"/>
      <c r="E46" s="76"/>
      <c r="F46" s="76"/>
      <c r="G46" s="76"/>
      <c r="H46" s="76"/>
      <c r="I46" s="76"/>
      <c r="J46" s="76">
        <f t="shared" si="43"/>
        <v>0</v>
      </c>
      <c r="K46" s="76">
        <f t="shared" si="44"/>
        <v>0</v>
      </c>
    </row>
    <row r="47">
      <c r="A47" s="114" t="s">
        <v>204</v>
      </c>
      <c r="B47" s="76">
        <v>0</v>
      </c>
      <c r="C47" s="76">
        <v>0</v>
      </c>
      <c r="D47" s="76"/>
      <c r="E47" s="76"/>
      <c r="F47" s="76"/>
      <c r="G47" s="76"/>
      <c r="H47" s="76"/>
      <c r="I47" s="76"/>
      <c r="J47" s="76">
        <f t="shared" si="43"/>
        <v>0</v>
      </c>
      <c r="K47" s="76">
        <f t="shared" si="44"/>
        <v>0</v>
      </c>
    </row>
    <row r="48">
      <c r="A48" s="114" t="s">
        <v>205</v>
      </c>
      <c r="B48" s="76"/>
      <c r="C48" s="76"/>
      <c r="D48" s="76"/>
      <c r="E48" s="76"/>
      <c r="F48" s="76"/>
      <c r="G48" s="76"/>
      <c r="H48" s="76"/>
      <c r="I48" s="76"/>
      <c r="J48" s="76">
        <f t="shared" si="43"/>
        <v>0</v>
      </c>
      <c r="K48" s="76">
        <f t="shared" si="44"/>
        <v>0</v>
      </c>
    </row>
    <row r="49" ht="31.199999999999999">
      <c r="A49" s="114" t="s">
        <v>206</v>
      </c>
      <c r="B49" s="76"/>
      <c r="C49" s="76"/>
      <c r="D49" s="76"/>
      <c r="E49" s="76"/>
      <c r="F49" s="76"/>
      <c r="G49" s="76"/>
      <c r="H49" s="76"/>
      <c r="I49" s="76"/>
      <c r="J49" s="76">
        <f t="shared" si="43"/>
        <v>0</v>
      </c>
      <c r="K49" s="76">
        <f t="shared" si="44"/>
        <v>0</v>
      </c>
    </row>
    <row r="50" ht="31.199999999999999">
      <c r="A50" s="114" t="s">
        <v>207</v>
      </c>
      <c r="B50" s="76"/>
      <c r="C50" s="76"/>
      <c r="D50" s="76"/>
      <c r="E50" s="76"/>
      <c r="F50" s="76"/>
      <c r="G50" s="76"/>
      <c r="H50" s="76"/>
      <c r="I50" s="76"/>
      <c r="J50" s="76"/>
      <c r="K50" s="76"/>
    </row>
    <row r="51" ht="62.399999999999999">
      <c r="A51" s="114" t="s">
        <v>208</v>
      </c>
      <c r="B51" s="76"/>
      <c r="C51" s="76"/>
      <c r="D51" s="76"/>
      <c r="E51" s="76"/>
      <c r="F51" s="76"/>
      <c r="G51" s="76"/>
      <c r="H51" s="76"/>
      <c r="I51" s="76"/>
      <c r="J51" s="76">
        <f>B51+D51+E51+H51</f>
        <v>0</v>
      </c>
      <c r="K51" s="76">
        <f>C51+F51+G51-I51</f>
        <v>0</v>
      </c>
    </row>
    <row r="52" ht="16.199999999999999">
      <c r="A52" s="117"/>
      <c r="B52" s="120"/>
      <c r="C52" s="121"/>
      <c r="D52" s="122"/>
      <c r="E52" s="110"/>
      <c r="F52" s="110"/>
      <c r="G52" s="110"/>
      <c r="H52" s="102"/>
    </row>
    <row r="53">
      <c r="C53" s="109" t="s">
        <v>209</v>
      </c>
      <c r="D53" s="110"/>
      <c r="E53" s="110"/>
      <c r="F53" s="110"/>
      <c r="G53" s="110"/>
    </row>
    <row r="54">
      <c r="A54" s="111" t="s">
        <v>177</v>
      </c>
      <c r="B54" s="112" t="s">
        <v>178</v>
      </c>
      <c r="C54" s="112"/>
      <c r="D54" s="76" t="s">
        <v>179</v>
      </c>
      <c r="E54" s="76" t="s">
        <v>180</v>
      </c>
      <c r="F54" s="76"/>
      <c r="G54" s="113" t="s">
        <v>181</v>
      </c>
      <c r="H54" s="124" t="s">
        <v>195</v>
      </c>
      <c r="I54" s="125"/>
      <c r="J54" s="112" t="s">
        <v>183</v>
      </c>
      <c r="K54" s="112"/>
    </row>
    <row r="55" ht="55.5" customHeight="1">
      <c r="A55" s="114" t="s">
        <v>184</v>
      </c>
      <c r="B55" s="76" t="s">
        <v>185</v>
      </c>
      <c r="C55" s="115" t="s">
        <v>186</v>
      </c>
      <c r="D55" s="76"/>
      <c r="E55" s="76" t="s">
        <v>185</v>
      </c>
      <c r="F55" s="115" t="s">
        <v>186</v>
      </c>
      <c r="G55" s="116"/>
      <c r="H55" s="76" t="s">
        <v>185</v>
      </c>
      <c r="I55" s="115" t="s">
        <v>186</v>
      </c>
      <c r="J55" s="76" t="s">
        <v>185</v>
      </c>
      <c r="K55" s="115" t="s">
        <v>186</v>
      </c>
    </row>
    <row r="56" s="102" customFormat="1" ht="12.75" customHeight="1">
      <c r="A56" s="114">
        <v>1</v>
      </c>
      <c r="B56" s="76">
        <v>2</v>
      </c>
      <c r="C56" s="76">
        <v>3</v>
      </c>
      <c r="D56" s="76"/>
      <c r="E56" s="76"/>
      <c r="F56" s="76"/>
      <c r="G56" s="76"/>
      <c r="H56" s="76"/>
      <c r="I56" s="76"/>
      <c r="J56" s="76"/>
      <c r="K56" s="76"/>
    </row>
    <row r="57" s="102" customFormat="1" ht="45" customHeight="1">
      <c r="A57" s="114" t="s">
        <v>196</v>
      </c>
      <c r="B57" s="76">
        <f t="shared" ref="B57:B70" si="45">J38</f>
        <v>0</v>
      </c>
      <c r="C57" s="76">
        <f t="shared" ref="C57:C70" si="46">K38</f>
        <v>0</v>
      </c>
      <c r="D57" s="76">
        <f>SUM(D58:D70)</f>
        <v>0</v>
      </c>
      <c r="E57" s="76">
        <f t="shared" ref="E57:K57" si="47">SUM(E58:E70)</f>
        <v>0</v>
      </c>
      <c r="F57" s="76">
        <f t="shared" si="47"/>
        <v>0</v>
      </c>
      <c r="G57" s="76">
        <f t="shared" si="47"/>
        <v>0</v>
      </c>
      <c r="H57" s="76">
        <f t="shared" si="47"/>
        <v>0</v>
      </c>
      <c r="I57" s="76">
        <f t="shared" si="47"/>
        <v>0</v>
      </c>
      <c r="J57" s="76">
        <f t="shared" si="47"/>
        <v>0</v>
      </c>
      <c r="K57" s="76">
        <f t="shared" si="47"/>
        <v>0</v>
      </c>
      <c r="L57" s="102">
        <f>B57+C57-'1'!D10</f>
        <v>-3835076</v>
      </c>
      <c r="M57" s="102">
        <f>J57+K57-'1'!C10</f>
        <v>-8002783</v>
      </c>
    </row>
    <row r="58" s="102" customFormat="1">
      <c r="A58" s="114" t="s">
        <v>153</v>
      </c>
      <c r="B58" s="76">
        <f t="shared" si="45"/>
        <v>0</v>
      </c>
      <c r="C58" s="76">
        <f t="shared" si="46"/>
        <v>0</v>
      </c>
      <c r="D58" s="76"/>
      <c r="E58" s="76"/>
      <c r="F58" s="76"/>
      <c r="G58" s="76"/>
      <c r="H58" s="76"/>
      <c r="I58" s="76"/>
      <c r="J58" s="76">
        <f>B58+D58+E58</f>
        <v>0</v>
      </c>
      <c r="K58" s="76">
        <f t="shared" ref="K58:K68" si="48">C58+F58+G58</f>
        <v>0</v>
      </c>
    </row>
    <row r="59">
      <c r="A59" s="114" t="s">
        <v>197</v>
      </c>
      <c r="B59" s="76">
        <f t="shared" si="45"/>
        <v>0</v>
      </c>
      <c r="C59" s="76">
        <f t="shared" si="46"/>
        <v>0</v>
      </c>
      <c r="D59" s="76"/>
      <c r="E59" s="76"/>
      <c r="F59" s="76"/>
      <c r="G59" s="76"/>
      <c r="H59" s="76"/>
      <c r="I59" s="76"/>
      <c r="J59" s="76">
        <f t="shared" ref="J59:J68" si="49">B59+D59+E59+H59</f>
        <v>0</v>
      </c>
      <c r="K59" s="76">
        <f t="shared" si="48"/>
        <v>0</v>
      </c>
    </row>
    <row r="60" ht="31.199999999999999">
      <c r="A60" s="114" t="s">
        <v>198</v>
      </c>
      <c r="B60" s="76">
        <f t="shared" si="45"/>
        <v>0</v>
      </c>
      <c r="C60" s="76">
        <f t="shared" si="46"/>
        <v>0</v>
      </c>
      <c r="D60" s="76"/>
      <c r="E60" s="76"/>
      <c r="F60" s="76"/>
      <c r="G60" s="76"/>
      <c r="H60" s="76"/>
      <c r="I60" s="76"/>
      <c r="J60" s="76">
        <f t="shared" si="49"/>
        <v>0</v>
      </c>
      <c r="K60" s="76">
        <f t="shared" si="48"/>
        <v>0</v>
      </c>
    </row>
    <row r="61">
      <c r="A61" s="114" t="s">
        <v>199</v>
      </c>
      <c r="B61" s="76">
        <f t="shared" si="45"/>
        <v>0</v>
      </c>
      <c r="C61" s="76">
        <f t="shared" si="46"/>
        <v>0</v>
      </c>
      <c r="D61" s="76"/>
      <c r="E61" s="76"/>
      <c r="F61" s="76"/>
      <c r="G61" s="76"/>
      <c r="H61" s="76"/>
      <c r="I61" s="76"/>
      <c r="J61" s="76">
        <f t="shared" si="49"/>
        <v>0</v>
      </c>
      <c r="K61" s="76">
        <f t="shared" si="48"/>
        <v>0</v>
      </c>
    </row>
    <row r="62">
      <c r="A62" s="114" t="s">
        <v>200</v>
      </c>
      <c r="B62" s="76">
        <f t="shared" si="45"/>
        <v>0</v>
      </c>
      <c r="C62" s="76">
        <f t="shared" si="46"/>
        <v>0</v>
      </c>
      <c r="D62" s="76"/>
      <c r="E62" s="76"/>
      <c r="F62" s="76"/>
      <c r="G62" s="76"/>
      <c r="H62" s="76"/>
      <c r="I62" s="76"/>
      <c r="J62" s="76">
        <f t="shared" si="49"/>
        <v>0</v>
      </c>
      <c r="K62" s="76">
        <f t="shared" si="48"/>
        <v>0</v>
      </c>
    </row>
    <row r="63" ht="31.199999999999999">
      <c r="A63" s="114" t="s">
        <v>201</v>
      </c>
      <c r="B63" s="76">
        <f t="shared" si="45"/>
        <v>0</v>
      </c>
      <c r="C63" s="76">
        <f t="shared" si="46"/>
        <v>0</v>
      </c>
      <c r="D63" s="76"/>
      <c r="E63" s="76"/>
      <c r="F63" s="76"/>
      <c r="G63" s="76"/>
      <c r="H63" s="76"/>
      <c r="I63" s="76"/>
      <c r="J63" s="76">
        <f t="shared" si="49"/>
        <v>0</v>
      </c>
      <c r="K63" s="76">
        <f t="shared" si="48"/>
        <v>0</v>
      </c>
    </row>
    <row r="64" ht="12.75" customHeight="1">
      <c r="A64" s="114" t="s">
        <v>202</v>
      </c>
      <c r="B64" s="76">
        <f t="shared" si="45"/>
        <v>0</v>
      </c>
      <c r="C64" s="76">
        <f t="shared" si="46"/>
        <v>0</v>
      </c>
      <c r="D64" s="76"/>
      <c r="E64" s="76"/>
      <c r="F64" s="76"/>
      <c r="G64" s="76"/>
      <c r="H64" s="76"/>
      <c r="I64" s="76"/>
      <c r="J64" s="76">
        <f t="shared" si="49"/>
        <v>0</v>
      </c>
      <c r="K64" s="76">
        <f t="shared" si="48"/>
        <v>0</v>
      </c>
    </row>
    <row r="65">
      <c r="A65" s="114" t="s">
        <v>203</v>
      </c>
      <c r="B65" s="76">
        <f t="shared" si="45"/>
        <v>0</v>
      </c>
      <c r="C65" s="76">
        <f t="shared" si="46"/>
        <v>0</v>
      </c>
      <c r="D65" s="76"/>
      <c r="E65" s="76"/>
      <c r="F65" s="76"/>
      <c r="G65" s="76"/>
      <c r="H65" s="76"/>
      <c r="I65" s="76"/>
      <c r="J65" s="76">
        <f t="shared" si="49"/>
        <v>0</v>
      </c>
      <c r="K65" s="76">
        <f t="shared" si="48"/>
        <v>0</v>
      </c>
    </row>
    <row r="66">
      <c r="A66" s="114" t="s">
        <v>204</v>
      </c>
      <c r="B66" s="76">
        <f t="shared" si="45"/>
        <v>0</v>
      </c>
      <c r="C66" s="76">
        <f t="shared" si="46"/>
        <v>0</v>
      </c>
      <c r="D66" s="76"/>
      <c r="E66" s="76"/>
      <c r="F66" s="76"/>
      <c r="G66" s="76"/>
      <c r="H66" s="76"/>
      <c r="I66" s="76"/>
      <c r="J66" s="76">
        <f t="shared" si="49"/>
        <v>0</v>
      </c>
      <c r="K66" s="76">
        <f t="shared" si="48"/>
        <v>0</v>
      </c>
    </row>
    <row r="67">
      <c r="A67" s="114" t="s">
        <v>205</v>
      </c>
      <c r="B67" s="76">
        <f t="shared" si="45"/>
        <v>0</v>
      </c>
      <c r="C67" s="76">
        <f t="shared" si="46"/>
        <v>0</v>
      </c>
      <c r="D67" s="76"/>
      <c r="E67" s="76"/>
      <c r="F67" s="76"/>
      <c r="G67" s="76"/>
      <c r="H67" s="76"/>
      <c r="I67" s="76"/>
      <c r="J67" s="76">
        <f t="shared" si="49"/>
        <v>0</v>
      </c>
      <c r="K67" s="76">
        <f t="shared" si="48"/>
        <v>0</v>
      </c>
    </row>
    <row r="68" ht="31.199999999999999">
      <c r="A68" s="114" t="s">
        <v>206</v>
      </c>
      <c r="B68" s="76">
        <f t="shared" si="45"/>
        <v>0</v>
      </c>
      <c r="C68" s="76">
        <f t="shared" si="46"/>
        <v>0</v>
      </c>
      <c r="D68" s="76"/>
      <c r="E68" s="76"/>
      <c r="F68" s="76"/>
      <c r="G68" s="76"/>
      <c r="H68" s="76"/>
      <c r="I68" s="76"/>
      <c r="J68" s="76">
        <f t="shared" si="49"/>
        <v>0</v>
      </c>
      <c r="K68" s="76">
        <f t="shared" si="48"/>
        <v>0</v>
      </c>
    </row>
    <row r="69" ht="31.199999999999999">
      <c r="A69" s="114" t="s">
        <v>207</v>
      </c>
      <c r="B69" s="76">
        <f t="shared" si="45"/>
        <v>0</v>
      </c>
      <c r="C69" s="76">
        <f t="shared" si="46"/>
        <v>0</v>
      </c>
      <c r="D69" s="76"/>
      <c r="E69" s="76"/>
      <c r="F69" s="76"/>
      <c r="G69" s="76"/>
      <c r="H69" s="76"/>
      <c r="I69" s="76"/>
      <c r="J69" s="76"/>
      <c r="K69" s="76"/>
    </row>
    <row r="70" ht="62.399999999999999">
      <c r="A70" s="114" t="s">
        <v>208</v>
      </c>
      <c r="B70" s="76">
        <f t="shared" si="45"/>
        <v>0</v>
      </c>
      <c r="C70" s="76">
        <f t="shared" si="46"/>
        <v>0</v>
      </c>
      <c r="D70" s="76"/>
      <c r="E70" s="76"/>
      <c r="F70" s="76"/>
      <c r="G70" s="76"/>
      <c r="H70" s="76"/>
      <c r="I70" s="76"/>
      <c r="J70" s="76"/>
      <c r="K70" s="76">
        <f>C70+F70+G70-I70</f>
        <v>0</v>
      </c>
    </row>
    <row r="71" ht="16.199999999999999">
      <c r="A71" s="117"/>
      <c r="B71" s="102"/>
      <c r="C71" s="118"/>
      <c r="D71" s="110"/>
      <c r="E71" s="110"/>
      <c r="F71" s="110"/>
      <c r="G71" s="110"/>
      <c r="H71" s="102"/>
    </row>
    <row r="72">
      <c r="A72" s="105" t="s">
        <v>210</v>
      </c>
      <c r="B72" s="102"/>
      <c r="D72" s="110"/>
      <c r="E72" s="110"/>
      <c r="F72" s="110"/>
      <c r="G72" s="110"/>
      <c r="H72" s="102"/>
    </row>
    <row r="73" ht="31.199999999999999">
      <c r="A73" s="114" t="s">
        <v>57</v>
      </c>
      <c r="B73" s="76" t="s">
        <v>15</v>
      </c>
      <c r="C73" s="76" t="s">
        <v>211</v>
      </c>
      <c r="D73" s="76" t="s">
        <v>212</v>
      </c>
      <c r="E73" s="110"/>
      <c r="F73" s="110"/>
      <c r="G73" s="110"/>
      <c r="H73" s="102"/>
    </row>
    <row r="74" ht="46.799999999999997">
      <c r="A74" s="114" t="s">
        <v>213</v>
      </c>
      <c r="B74" s="76"/>
      <c r="C74" s="76"/>
      <c r="D74" s="76"/>
      <c r="E74" s="110"/>
      <c r="F74" s="102"/>
      <c r="G74" s="110"/>
      <c r="H74" s="102"/>
    </row>
    <row r="75" ht="46.799999999999997">
      <c r="A75" s="114" t="s">
        <v>214</v>
      </c>
      <c r="B75" s="76"/>
      <c r="C75" s="76"/>
      <c r="D75" s="76"/>
      <c r="E75" s="110"/>
      <c r="F75" s="102"/>
      <c r="G75" s="110"/>
      <c r="H75" s="102"/>
    </row>
    <row r="76" ht="31.199999999999999">
      <c r="A76" s="114" t="s">
        <v>215</v>
      </c>
      <c r="B76" s="76"/>
      <c r="C76" s="76"/>
      <c r="D76" s="76"/>
      <c r="E76" s="102"/>
      <c r="F76" s="102"/>
      <c r="G76" s="110"/>
      <c r="H76" s="102"/>
    </row>
    <row r="77" ht="33" customHeight="1">
      <c r="A77" s="114" t="s">
        <v>216</v>
      </c>
      <c r="B77" s="76"/>
      <c r="C77" s="76"/>
      <c r="D77" s="76"/>
      <c r="E77" s="102"/>
      <c r="F77" s="110"/>
      <c r="H77" s="102"/>
    </row>
    <row r="78">
      <c r="A78" s="117"/>
      <c r="B78" s="120"/>
      <c r="C78" s="102"/>
      <c r="D78" s="102"/>
      <c r="E78" s="102"/>
      <c r="F78" s="102"/>
      <c r="G78" s="110"/>
      <c r="H78" s="102"/>
    </row>
    <row r="79">
      <c r="C79" s="109" t="s">
        <v>217</v>
      </c>
      <c r="D79" s="110"/>
      <c r="E79" s="110"/>
      <c r="F79" s="110"/>
      <c r="G79" s="110"/>
    </row>
    <row r="80" ht="40.5" customHeight="1">
      <c r="A80" s="126" t="s">
        <v>177</v>
      </c>
      <c r="B80" s="112" t="s">
        <v>178</v>
      </c>
      <c r="C80" s="112"/>
      <c r="D80" s="76" t="s">
        <v>179</v>
      </c>
      <c r="E80" s="76" t="s">
        <v>218</v>
      </c>
      <c r="F80" s="76" t="s">
        <v>180</v>
      </c>
      <c r="G80" s="76"/>
      <c r="H80" s="76"/>
      <c r="I80" s="127" t="s">
        <v>219</v>
      </c>
      <c r="J80" s="128"/>
      <c r="K80" s="112" t="s">
        <v>183</v>
      </c>
      <c r="L80" s="112"/>
    </row>
    <row r="81" ht="109.2">
      <c r="A81" s="129"/>
      <c r="B81" s="76" t="s">
        <v>185</v>
      </c>
      <c r="C81" s="115" t="s">
        <v>220</v>
      </c>
      <c r="D81" s="76"/>
      <c r="E81" s="76"/>
      <c r="F81" s="116" t="s">
        <v>185</v>
      </c>
      <c r="G81" s="130" t="s">
        <v>221</v>
      </c>
      <c r="H81" s="131" t="s">
        <v>220</v>
      </c>
      <c r="I81" s="132" t="s">
        <v>222</v>
      </c>
      <c r="J81" s="132" t="s">
        <v>223</v>
      </c>
      <c r="K81" s="76" t="s">
        <v>185</v>
      </c>
      <c r="L81" s="115" t="s">
        <v>220</v>
      </c>
    </row>
    <row r="82">
      <c r="A82" s="114" t="s">
        <v>224</v>
      </c>
      <c r="B82" s="76"/>
      <c r="C82" s="76"/>
      <c r="D82" s="76">
        <f t="shared" ref="D82:J82" si="50">D85+D86+D87+D88+D89+D90</f>
        <v>0</v>
      </c>
      <c r="E82" s="76">
        <f t="shared" si="50"/>
        <v>0</v>
      </c>
      <c r="F82" s="76">
        <f t="shared" si="50"/>
        <v>0</v>
      </c>
      <c r="G82" s="76">
        <f t="shared" si="50"/>
        <v>0</v>
      </c>
      <c r="H82" s="76">
        <f t="shared" si="50"/>
        <v>0</v>
      </c>
      <c r="I82" s="76">
        <f t="shared" si="50"/>
        <v>0</v>
      </c>
      <c r="J82" s="76">
        <f t="shared" si="50"/>
        <v>0</v>
      </c>
      <c r="K82" s="76">
        <f>K85+K86+K87+K88+K89+K90</f>
        <v>0</v>
      </c>
      <c r="L82" s="76">
        <f t="shared" ref="L82:L83" si="51">C82+H82+J82</f>
        <v>0</v>
      </c>
      <c r="M82" s="102">
        <f>B82+C82-'1'!E12</f>
        <v>-14629278</v>
      </c>
      <c r="N82" s="102">
        <f>K82+L82-'1'!D12</f>
        <v>-8392766</v>
      </c>
    </row>
    <row r="83">
      <c r="A83" s="114" t="s">
        <v>153</v>
      </c>
      <c r="B83" s="76">
        <v>0</v>
      </c>
      <c r="C83" s="76">
        <v>0</v>
      </c>
      <c r="D83" s="76"/>
      <c r="E83" s="76"/>
      <c r="F83" s="76"/>
      <c r="G83" s="76"/>
      <c r="H83" s="76"/>
      <c r="I83" s="76"/>
      <c r="J83" s="76"/>
      <c r="K83" s="76">
        <f>B83+D83+E83+F83+G83+I83</f>
        <v>0</v>
      </c>
      <c r="L83" s="76">
        <f t="shared" si="51"/>
        <v>0</v>
      </c>
    </row>
    <row r="84" ht="46.799999999999997">
      <c r="A84" s="133" t="s">
        <v>225</v>
      </c>
      <c r="B84" s="76"/>
      <c r="C84" s="76"/>
      <c r="D84" s="76">
        <f t="shared" ref="D84:J84" si="52">D85+D86+D87</f>
        <v>0</v>
      </c>
      <c r="E84" s="76">
        <f t="shared" si="52"/>
        <v>0</v>
      </c>
      <c r="F84" s="76">
        <f t="shared" si="52"/>
        <v>0</v>
      </c>
      <c r="G84" s="76">
        <f t="shared" si="52"/>
        <v>0</v>
      </c>
      <c r="H84" s="76">
        <f t="shared" si="52"/>
        <v>0</v>
      </c>
      <c r="I84" s="76">
        <f t="shared" si="52"/>
        <v>0</v>
      </c>
      <c r="J84" s="76">
        <f t="shared" si="52"/>
        <v>0</v>
      </c>
      <c r="K84" s="76">
        <f>K85+K86+K87</f>
        <v>0</v>
      </c>
      <c r="L84" s="76">
        <f>L85+L86+L87</f>
        <v>0</v>
      </c>
    </row>
    <row r="85">
      <c r="A85" s="133" t="s">
        <v>226</v>
      </c>
      <c r="B85" s="76"/>
      <c r="C85" s="76"/>
      <c r="D85" s="76"/>
      <c r="E85" s="76"/>
      <c r="F85" s="76"/>
      <c r="G85" s="76"/>
      <c r="H85" s="76"/>
      <c r="I85" s="76"/>
      <c r="J85" s="76"/>
      <c r="K85" s="76">
        <f t="shared" ref="K85:K96" si="53">B85+D85+E85+F85+G85+I85</f>
        <v>0</v>
      </c>
      <c r="L85" s="76">
        <f t="shared" ref="L85:L96" si="54">C85+H85+J85</f>
        <v>0</v>
      </c>
    </row>
    <row r="86" ht="31.199999999999999">
      <c r="A86" s="133" t="s">
        <v>227</v>
      </c>
      <c r="B86" s="76"/>
      <c r="C86" s="76"/>
      <c r="D86" s="76"/>
      <c r="E86" s="76"/>
      <c r="F86" s="76"/>
      <c r="G86" s="76"/>
      <c r="H86" s="76"/>
      <c r="I86" s="76"/>
      <c r="J86" s="76"/>
      <c r="K86" s="76">
        <f t="shared" si="53"/>
        <v>0</v>
      </c>
      <c r="L86" s="76">
        <f t="shared" si="54"/>
        <v>0</v>
      </c>
    </row>
    <row r="87">
      <c r="A87" s="133" t="s">
        <v>228</v>
      </c>
      <c r="B87" s="76"/>
      <c r="C87" s="76"/>
      <c r="D87" s="76"/>
      <c r="E87" s="76"/>
      <c r="F87" s="76"/>
      <c r="G87" s="76"/>
      <c r="H87" s="76"/>
      <c r="I87" s="76"/>
      <c r="J87" s="76"/>
      <c r="K87" s="76">
        <f t="shared" si="53"/>
        <v>0</v>
      </c>
      <c r="L87" s="76">
        <f t="shared" si="54"/>
        <v>0</v>
      </c>
    </row>
    <row r="88">
      <c r="A88" s="114" t="s">
        <v>229</v>
      </c>
      <c r="B88" s="76"/>
      <c r="C88" s="76"/>
      <c r="D88" s="76"/>
      <c r="E88" s="76"/>
      <c r="F88" s="76"/>
      <c r="G88" s="76"/>
      <c r="H88" s="76"/>
      <c r="I88" s="76"/>
      <c r="J88" s="76"/>
      <c r="K88" s="76">
        <f t="shared" si="53"/>
        <v>0</v>
      </c>
      <c r="L88" s="76">
        <f t="shared" si="54"/>
        <v>0</v>
      </c>
    </row>
    <row r="89">
      <c r="A89" s="114" t="s">
        <v>230</v>
      </c>
      <c r="B89" s="76"/>
      <c r="C89" s="76"/>
      <c r="D89" s="76"/>
      <c r="E89" s="76"/>
      <c r="F89" s="76"/>
      <c r="G89" s="76"/>
      <c r="H89" s="76"/>
      <c r="I89" s="76"/>
      <c r="J89" s="76"/>
      <c r="K89" s="76">
        <f t="shared" si="53"/>
        <v>0</v>
      </c>
      <c r="L89" s="76">
        <f t="shared" si="54"/>
        <v>0</v>
      </c>
    </row>
    <row r="90">
      <c r="A90" s="114" t="s">
        <v>231</v>
      </c>
      <c r="B90" s="76"/>
      <c r="C90" s="76"/>
      <c r="D90" s="76"/>
      <c r="E90" s="76"/>
      <c r="F90" s="76"/>
      <c r="G90" s="76"/>
      <c r="H90" s="76"/>
      <c r="I90" s="76"/>
      <c r="J90" s="76"/>
      <c r="K90" s="76">
        <f t="shared" si="53"/>
        <v>0</v>
      </c>
      <c r="L90" s="76">
        <f t="shared" si="54"/>
        <v>0</v>
      </c>
    </row>
    <row r="91" ht="39" customHeight="1">
      <c r="A91" s="114" t="s">
        <v>232</v>
      </c>
      <c r="B91" s="76"/>
      <c r="C91" s="76">
        <v>0</v>
      </c>
      <c r="D91" s="76">
        <f t="shared" ref="D91:J91" si="55">D93+D94+D95+D96</f>
        <v>0</v>
      </c>
      <c r="E91" s="76">
        <f t="shared" si="55"/>
        <v>0</v>
      </c>
      <c r="F91" s="76">
        <f t="shared" si="55"/>
        <v>0</v>
      </c>
      <c r="G91" s="76">
        <f t="shared" si="55"/>
        <v>0</v>
      </c>
      <c r="H91" s="76">
        <f t="shared" si="55"/>
        <v>0</v>
      </c>
      <c r="I91" s="76">
        <f t="shared" si="55"/>
        <v>0</v>
      </c>
      <c r="J91" s="76">
        <f t="shared" si="55"/>
        <v>0</v>
      </c>
      <c r="K91" s="76">
        <f t="shared" si="53"/>
        <v>0</v>
      </c>
      <c r="L91" s="76">
        <f t="shared" si="54"/>
        <v>0</v>
      </c>
      <c r="M91" s="102">
        <f>B91-'1'!E22</f>
        <v>-22234137</v>
      </c>
    </row>
    <row r="92" ht="15.75" customHeight="1">
      <c r="A92" s="114" t="s">
        <v>153</v>
      </c>
      <c r="B92" s="76"/>
      <c r="C92" s="76">
        <v>0</v>
      </c>
      <c r="D92" s="76"/>
      <c r="E92" s="76"/>
      <c r="F92" s="76"/>
      <c r="G92" s="76"/>
      <c r="H92" s="76"/>
      <c r="I92" s="76"/>
      <c r="J92" s="76"/>
      <c r="K92" s="76">
        <f t="shared" si="53"/>
        <v>0</v>
      </c>
      <c r="L92" s="76">
        <f t="shared" si="54"/>
        <v>0</v>
      </c>
      <c r="M92" s="102">
        <f>K91+L91-'1'!D22</f>
        <v>-27313352</v>
      </c>
    </row>
    <row r="93" ht="15.75" customHeight="1">
      <c r="A93" s="114" t="s">
        <v>233</v>
      </c>
      <c r="B93" s="76"/>
      <c r="C93" s="76">
        <v>0</v>
      </c>
      <c r="D93" s="76"/>
      <c r="E93" s="76"/>
      <c r="F93" s="76"/>
      <c r="G93" s="76"/>
      <c r="H93" s="76"/>
      <c r="I93" s="76"/>
      <c r="J93" s="76"/>
      <c r="K93" s="76">
        <f t="shared" si="53"/>
        <v>0</v>
      </c>
      <c r="L93" s="76">
        <f t="shared" si="54"/>
        <v>0</v>
      </c>
    </row>
    <row r="94" ht="51" customHeight="1">
      <c r="A94" s="114" t="s">
        <v>229</v>
      </c>
      <c r="B94" s="76"/>
      <c r="C94" s="76">
        <v>0</v>
      </c>
      <c r="D94" s="76"/>
      <c r="E94" s="76"/>
      <c r="F94" s="76"/>
      <c r="G94" s="76"/>
      <c r="H94" s="76"/>
      <c r="I94" s="76"/>
      <c r="J94" s="76"/>
      <c r="K94" s="76">
        <f t="shared" si="53"/>
        <v>0</v>
      </c>
      <c r="L94" s="76">
        <f t="shared" si="54"/>
        <v>0</v>
      </c>
    </row>
    <row r="95" ht="18.75" customHeight="1">
      <c r="A95" s="114" t="s">
        <v>230</v>
      </c>
      <c r="B95" s="76"/>
      <c r="C95" s="76">
        <v>0</v>
      </c>
      <c r="D95" s="76"/>
      <c r="E95" s="76"/>
      <c r="F95" s="76"/>
      <c r="G95" s="76"/>
      <c r="H95" s="76"/>
      <c r="I95" s="76"/>
      <c r="J95" s="76"/>
      <c r="K95" s="76">
        <f t="shared" si="53"/>
        <v>0</v>
      </c>
      <c r="L95" s="76">
        <f t="shared" si="54"/>
        <v>0</v>
      </c>
    </row>
    <row r="96" ht="18.75" customHeight="1">
      <c r="A96" s="114" t="s">
        <v>231</v>
      </c>
      <c r="B96" s="76">
        <v>0</v>
      </c>
      <c r="C96" s="76">
        <v>0</v>
      </c>
      <c r="D96" s="76"/>
      <c r="E96" s="76"/>
      <c r="F96" s="76"/>
      <c r="G96" s="76"/>
      <c r="H96" s="76"/>
      <c r="I96" s="76"/>
      <c r="J96" s="76"/>
      <c r="K96" s="76">
        <f t="shared" si="53"/>
        <v>0</v>
      </c>
      <c r="L96" s="76">
        <f t="shared" si="54"/>
        <v>0</v>
      </c>
    </row>
    <row r="97" ht="38.25" customHeight="1">
      <c r="A97" s="114" t="s">
        <v>234</v>
      </c>
      <c r="B97" s="76"/>
      <c r="C97" s="76"/>
      <c r="D97" s="76">
        <f>D82+D91</f>
        <v>0</v>
      </c>
      <c r="E97" s="76">
        <f t="shared" ref="E97:J97" si="56">E91+E82</f>
        <v>0</v>
      </c>
      <c r="F97" s="76">
        <f t="shared" si="56"/>
        <v>0</v>
      </c>
      <c r="G97" s="76">
        <f t="shared" si="56"/>
        <v>0</v>
      </c>
      <c r="H97" s="76">
        <f t="shared" si="56"/>
        <v>0</v>
      </c>
      <c r="I97" s="76">
        <f t="shared" si="56"/>
        <v>0</v>
      </c>
      <c r="J97" s="76">
        <f t="shared" si="56"/>
        <v>0</v>
      </c>
      <c r="K97" s="76">
        <f>K91+K82</f>
        <v>0</v>
      </c>
      <c r="L97" s="76">
        <f>L91+L82</f>
        <v>0</v>
      </c>
    </row>
    <row r="98">
      <c r="C98" s="110"/>
      <c r="D98" s="110"/>
      <c r="E98" s="110"/>
      <c r="F98" s="110"/>
      <c r="G98" s="122"/>
      <c r="H98" s="102"/>
    </row>
    <row r="99">
      <c r="C99" s="109" t="s">
        <v>235</v>
      </c>
      <c r="D99" s="110"/>
      <c r="E99" s="110"/>
      <c r="F99" s="110"/>
      <c r="G99" s="110"/>
    </row>
    <row r="100" ht="40.5" customHeight="1">
      <c r="A100" s="126" t="s">
        <v>177</v>
      </c>
      <c r="B100" s="112" t="s">
        <v>178</v>
      </c>
      <c r="C100" s="112"/>
      <c r="D100" s="76" t="s">
        <v>179</v>
      </c>
      <c r="E100" s="76" t="s">
        <v>218</v>
      </c>
      <c r="F100" s="76" t="s">
        <v>180</v>
      </c>
      <c r="G100" s="76"/>
      <c r="H100" s="76"/>
      <c r="I100" s="127" t="s">
        <v>219</v>
      </c>
      <c r="J100" s="128"/>
      <c r="K100" s="112" t="s">
        <v>183</v>
      </c>
      <c r="L100" s="112"/>
    </row>
    <row r="101" ht="109.2">
      <c r="A101" s="129"/>
      <c r="B101" s="76" t="s">
        <v>185</v>
      </c>
      <c r="C101" s="115" t="s">
        <v>220</v>
      </c>
      <c r="D101" s="76"/>
      <c r="E101" s="76"/>
      <c r="F101" s="116" t="s">
        <v>185</v>
      </c>
      <c r="G101" s="130" t="s">
        <v>221</v>
      </c>
      <c r="H101" s="131" t="s">
        <v>220</v>
      </c>
      <c r="I101" s="132" t="s">
        <v>222</v>
      </c>
      <c r="J101" s="132" t="s">
        <v>223</v>
      </c>
      <c r="K101" s="76" t="s">
        <v>185</v>
      </c>
      <c r="L101" s="115" t="s">
        <v>220</v>
      </c>
    </row>
    <row r="102">
      <c r="A102" s="114" t="s">
        <v>224</v>
      </c>
      <c r="B102" s="76">
        <f t="shared" ref="B102:B117" si="57">K82</f>
        <v>0</v>
      </c>
      <c r="C102" s="76">
        <f t="shared" ref="C102:C117" si="58">L82</f>
        <v>0</v>
      </c>
      <c r="D102" s="76">
        <f>D105+D106+D107+D108+D109+D110</f>
        <v>0</v>
      </c>
      <c r="E102" s="76">
        <f t="shared" ref="E102:K102" si="59">E105+E106+E107+E108+E109+E110</f>
        <v>0</v>
      </c>
      <c r="F102" s="76">
        <f t="shared" si="59"/>
        <v>0</v>
      </c>
      <c r="G102" s="76">
        <f t="shared" si="59"/>
        <v>0</v>
      </c>
      <c r="H102" s="76">
        <f t="shared" si="59"/>
        <v>0</v>
      </c>
      <c r="I102" s="76">
        <f t="shared" si="59"/>
        <v>0</v>
      </c>
      <c r="J102" s="76">
        <f t="shared" si="59"/>
        <v>0</v>
      </c>
      <c r="K102" s="76">
        <f t="shared" si="59"/>
        <v>0</v>
      </c>
      <c r="L102" s="76">
        <f t="shared" ref="L102:L103" si="60">C102+H102+J102</f>
        <v>0</v>
      </c>
      <c r="M102" s="102">
        <f>K102+L102-'1'!C12</f>
        <v>-10139182</v>
      </c>
      <c r="N102" s="102">
        <f>K102+L102-'1'!C12</f>
        <v>-10139182</v>
      </c>
    </row>
    <row r="103">
      <c r="A103" s="114" t="s">
        <v>153</v>
      </c>
      <c r="B103" s="76">
        <f t="shared" si="57"/>
        <v>0</v>
      </c>
      <c r="C103" s="76">
        <f t="shared" si="58"/>
        <v>0</v>
      </c>
      <c r="D103" s="76"/>
      <c r="E103" s="76"/>
      <c r="F103" s="76"/>
      <c r="G103" s="76"/>
      <c r="H103" s="76"/>
      <c r="I103" s="76"/>
      <c r="J103" s="76"/>
      <c r="K103" s="76">
        <f>B103+D103+E103+F103+G103+I103</f>
        <v>0</v>
      </c>
      <c r="L103" s="76">
        <f t="shared" si="60"/>
        <v>0</v>
      </c>
    </row>
    <row r="104" ht="46.799999999999997">
      <c r="A104" s="133" t="s">
        <v>225</v>
      </c>
      <c r="B104" s="76">
        <f t="shared" ref="B104:L104" si="61">B105+B106+B107</f>
        <v>0</v>
      </c>
      <c r="C104" s="76">
        <f t="shared" si="61"/>
        <v>0</v>
      </c>
      <c r="D104" s="76">
        <f>D105+D106+D107</f>
        <v>0</v>
      </c>
      <c r="E104" s="76">
        <f t="shared" si="61"/>
        <v>0</v>
      </c>
      <c r="F104" s="76">
        <f t="shared" si="61"/>
        <v>0</v>
      </c>
      <c r="G104" s="76">
        <f t="shared" si="61"/>
        <v>0</v>
      </c>
      <c r="H104" s="76">
        <f t="shared" si="61"/>
        <v>0</v>
      </c>
      <c r="I104" s="76">
        <f t="shared" si="61"/>
        <v>0</v>
      </c>
      <c r="J104" s="76">
        <f t="shared" si="61"/>
        <v>0</v>
      </c>
      <c r="K104" s="76">
        <f t="shared" si="61"/>
        <v>0</v>
      </c>
      <c r="L104" s="76">
        <f t="shared" si="61"/>
        <v>0</v>
      </c>
    </row>
    <row r="105">
      <c r="A105" s="133" t="s">
        <v>226</v>
      </c>
      <c r="B105" s="76">
        <f t="shared" si="57"/>
        <v>0</v>
      </c>
      <c r="C105" s="76">
        <f t="shared" si="58"/>
        <v>0</v>
      </c>
      <c r="D105" s="76"/>
      <c r="E105" s="76"/>
      <c r="F105" s="76"/>
      <c r="G105" s="76"/>
      <c r="H105" s="76"/>
      <c r="I105" s="76"/>
      <c r="J105" s="76"/>
      <c r="K105" s="76">
        <f t="shared" ref="K105:K116" si="62">B105+D105+E105+F105+G105+I105</f>
        <v>0</v>
      </c>
      <c r="L105" s="76">
        <f t="shared" ref="L105:L116" si="63">C105+H105+J105</f>
        <v>0</v>
      </c>
    </row>
    <row r="106" ht="31.199999999999999">
      <c r="A106" s="133" t="s">
        <v>227</v>
      </c>
      <c r="B106" s="76">
        <f t="shared" si="57"/>
        <v>0</v>
      </c>
      <c r="C106" s="76">
        <f t="shared" si="58"/>
        <v>0</v>
      </c>
      <c r="D106" s="76"/>
      <c r="E106" s="76"/>
      <c r="F106" s="76"/>
      <c r="G106" s="76"/>
      <c r="H106" s="76"/>
      <c r="I106" s="76"/>
      <c r="J106" s="76"/>
      <c r="K106" s="76">
        <f t="shared" si="62"/>
        <v>0</v>
      </c>
      <c r="L106" s="76">
        <f t="shared" si="63"/>
        <v>0</v>
      </c>
    </row>
    <row r="107">
      <c r="A107" s="133" t="s">
        <v>228</v>
      </c>
      <c r="B107" s="76">
        <f t="shared" si="57"/>
        <v>0</v>
      </c>
      <c r="C107" s="76">
        <f t="shared" si="58"/>
        <v>0</v>
      </c>
      <c r="D107" s="76"/>
      <c r="E107" s="76"/>
      <c r="F107" s="76"/>
      <c r="G107" s="76"/>
      <c r="H107" s="76"/>
      <c r="I107" s="76"/>
      <c r="J107" s="76"/>
      <c r="K107" s="76">
        <f t="shared" si="62"/>
        <v>0</v>
      </c>
      <c r="L107" s="76">
        <f t="shared" si="63"/>
        <v>0</v>
      </c>
    </row>
    <row r="108">
      <c r="A108" s="114" t="s">
        <v>229</v>
      </c>
      <c r="B108" s="76">
        <f t="shared" si="57"/>
        <v>0</v>
      </c>
      <c r="C108" s="76">
        <f t="shared" si="58"/>
        <v>0</v>
      </c>
      <c r="D108" s="76"/>
      <c r="E108" s="76"/>
      <c r="F108" s="76"/>
      <c r="G108" s="76"/>
      <c r="H108" s="76"/>
      <c r="I108" s="76"/>
      <c r="J108" s="76"/>
      <c r="K108" s="76"/>
      <c r="L108" s="76">
        <f t="shared" si="63"/>
        <v>0</v>
      </c>
    </row>
    <row r="109">
      <c r="A109" s="114" t="s">
        <v>230</v>
      </c>
      <c r="B109" s="76">
        <f t="shared" si="57"/>
        <v>0</v>
      </c>
      <c r="C109" s="76">
        <f t="shared" si="58"/>
        <v>0</v>
      </c>
      <c r="D109" s="76"/>
      <c r="E109" s="76"/>
      <c r="F109" s="76"/>
      <c r="G109" s="76"/>
      <c r="H109" s="76"/>
      <c r="I109" s="76"/>
      <c r="J109" s="76"/>
      <c r="K109" s="76">
        <f t="shared" si="62"/>
        <v>0</v>
      </c>
      <c r="L109" s="76">
        <f t="shared" si="63"/>
        <v>0</v>
      </c>
    </row>
    <row r="110">
      <c r="A110" s="114" t="s">
        <v>231</v>
      </c>
      <c r="B110" s="76">
        <f t="shared" si="57"/>
        <v>0</v>
      </c>
      <c r="C110" s="76">
        <f t="shared" si="58"/>
        <v>0</v>
      </c>
      <c r="D110" s="76"/>
      <c r="E110" s="76"/>
      <c r="F110" s="76"/>
      <c r="G110" s="76"/>
      <c r="H110" s="76"/>
      <c r="I110" s="76"/>
      <c r="J110" s="76"/>
      <c r="K110" s="76">
        <f t="shared" si="62"/>
        <v>0</v>
      </c>
      <c r="L110" s="76">
        <f t="shared" si="63"/>
        <v>0</v>
      </c>
    </row>
    <row r="111" ht="39" customHeight="1">
      <c r="A111" s="114" t="s">
        <v>232</v>
      </c>
      <c r="B111" s="76">
        <f t="shared" si="57"/>
        <v>0</v>
      </c>
      <c r="C111" s="76">
        <f t="shared" si="58"/>
        <v>0</v>
      </c>
      <c r="D111" s="76">
        <f t="shared" ref="D111:J111" si="64">D113+D114+D115+D116</f>
        <v>0</v>
      </c>
      <c r="E111" s="76">
        <f t="shared" si="64"/>
        <v>0</v>
      </c>
      <c r="F111" s="76">
        <f t="shared" si="64"/>
        <v>0</v>
      </c>
      <c r="G111" s="76">
        <f t="shared" si="64"/>
        <v>0</v>
      </c>
      <c r="H111" s="76">
        <f t="shared" si="64"/>
        <v>0</v>
      </c>
      <c r="I111" s="76">
        <f t="shared" si="64"/>
        <v>0</v>
      </c>
      <c r="J111" s="76">
        <f t="shared" si="64"/>
        <v>0</v>
      </c>
      <c r="K111" s="76">
        <f t="shared" si="62"/>
        <v>0</v>
      </c>
      <c r="L111" s="76">
        <f t="shared" si="63"/>
        <v>0</v>
      </c>
      <c r="M111" s="102">
        <f>K111-'1'!C22</f>
        <v>-18308260</v>
      </c>
    </row>
    <row r="112" ht="15.75" customHeight="1">
      <c r="A112" s="114" t="s">
        <v>153</v>
      </c>
      <c r="B112" s="76">
        <f t="shared" si="57"/>
        <v>0</v>
      </c>
      <c r="C112" s="76">
        <f t="shared" si="58"/>
        <v>0</v>
      </c>
      <c r="D112" s="76"/>
      <c r="E112" s="76"/>
      <c r="F112" s="76"/>
      <c r="G112" s="76"/>
      <c r="H112" s="76"/>
      <c r="I112" s="76"/>
      <c r="J112" s="76"/>
      <c r="K112" s="76">
        <f t="shared" si="62"/>
        <v>0</v>
      </c>
      <c r="L112" s="76">
        <f t="shared" si="63"/>
        <v>0</v>
      </c>
    </row>
    <row r="113" ht="15.75" customHeight="1">
      <c r="A113" s="114" t="s">
        <v>233</v>
      </c>
      <c r="B113" s="76">
        <f t="shared" si="57"/>
        <v>0</v>
      </c>
      <c r="C113" s="76">
        <f t="shared" si="58"/>
        <v>0</v>
      </c>
      <c r="D113" s="76"/>
      <c r="E113" s="76"/>
      <c r="F113" s="76"/>
      <c r="G113" s="76"/>
      <c r="H113" s="76"/>
      <c r="I113" s="76"/>
      <c r="J113" s="76"/>
      <c r="K113" s="76"/>
      <c r="L113" s="76">
        <f t="shared" si="63"/>
        <v>0</v>
      </c>
    </row>
    <row r="114" ht="51" customHeight="1">
      <c r="A114" s="114" t="s">
        <v>229</v>
      </c>
      <c r="B114" s="76">
        <f t="shared" si="57"/>
        <v>0</v>
      </c>
      <c r="C114" s="76">
        <f t="shared" si="58"/>
        <v>0</v>
      </c>
      <c r="D114" s="76"/>
      <c r="E114" s="76"/>
      <c r="F114" s="76"/>
      <c r="G114" s="76"/>
      <c r="H114" s="76"/>
      <c r="I114" s="76"/>
      <c r="J114" s="76"/>
      <c r="K114" s="76"/>
      <c r="L114" s="76">
        <f t="shared" si="63"/>
        <v>0</v>
      </c>
    </row>
    <row r="115" ht="18.75" customHeight="1">
      <c r="A115" s="114" t="s">
        <v>230</v>
      </c>
      <c r="B115" s="76">
        <f t="shared" si="57"/>
        <v>0</v>
      </c>
      <c r="C115" s="76">
        <f t="shared" si="58"/>
        <v>0</v>
      </c>
      <c r="D115" s="76"/>
      <c r="E115" s="76"/>
      <c r="F115" s="76"/>
      <c r="G115" s="76"/>
      <c r="H115" s="76"/>
      <c r="I115" s="76"/>
      <c r="J115" s="76"/>
      <c r="K115" s="76"/>
      <c r="L115" s="76">
        <f t="shared" si="63"/>
        <v>0</v>
      </c>
    </row>
    <row r="116" ht="18.75" customHeight="1">
      <c r="A116" s="114" t="s">
        <v>231</v>
      </c>
      <c r="B116" s="76">
        <f t="shared" si="57"/>
        <v>0</v>
      </c>
      <c r="C116" s="76">
        <f t="shared" si="58"/>
        <v>0</v>
      </c>
      <c r="D116" s="76"/>
      <c r="E116" s="76"/>
      <c r="F116" s="76"/>
      <c r="G116" s="76"/>
      <c r="H116" s="76"/>
      <c r="I116" s="76"/>
      <c r="J116" s="76"/>
      <c r="K116" s="76">
        <f t="shared" si="62"/>
        <v>0</v>
      </c>
      <c r="L116" s="76">
        <f t="shared" si="63"/>
        <v>0</v>
      </c>
    </row>
    <row r="117" ht="38.25" customHeight="1">
      <c r="A117" s="114" t="s">
        <v>234</v>
      </c>
      <c r="B117" s="76">
        <f t="shared" si="57"/>
        <v>0</v>
      </c>
      <c r="C117" s="76">
        <f t="shared" si="58"/>
        <v>0</v>
      </c>
      <c r="D117" s="76">
        <f>D102+D111</f>
        <v>0</v>
      </c>
      <c r="E117" s="76">
        <f t="shared" ref="E117:L117" si="65">E111+E102</f>
        <v>0</v>
      </c>
      <c r="F117" s="76">
        <f t="shared" si="65"/>
        <v>0</v>
      </c>
      <c r="G117" s="76">
        <f t="shared" si="65"/>
        <v>0</v>
      </c>
      <c r="H117" s="76">
        <f t="shared" si="65"/>
        <v>0</v>
      </c>
      <c r="I117" s="76">
        <f t="shared" si="65"/>
        <v>0</v>
      </c>
      <c r="J117" s="76">
        <f t="shared" si="65"/>
        <v>0</v>
      </c>
      <c r="K117" s="76">
        <f t="shared" si="65"/>
        <v>0</v>
      </c>
      <c r="L117" s="76">
        <f t="shared" si="65"/>
        <v>0</v>
      </c>
    </row>
    <row r="118">
      <c r="A118" s="117"/>
      <c r="B118" s="120"/>
      <c r="C118" s="102"/>
      <c r="D118" s="102"/>
      <c r="E118" s="102"/>
      <c r="F118" s="102"/>
      <c r="G118" s="110"/>
      <c r="H118" s="102"/>
      <c r="K118" s="102">
        <f>K117+L117-'1'!C12-'1'!C22</f>
        <v>-28447442</v>
      </c>
    </row>
    <row r="119" ht="16.199999999999999">
      <c r="A119" s="117"/>
      <c r="B119" s="102"/>
      <c r="C119" s="118"/>
      <c r="D119" s="110"/>
      <c r="E119" s="110"/>
      <c r="F119" s="110"/>
      <c r="G119" s="110"/>
      <c r="H119" s="102"/>
    </row>
    <row r="120">
      <c r="C120" s="123" t="s">
        <v>236</v>
      </c>
      <c r="D120" s="110"/>
      <c r="E120" s="110"/>
      <c r="F120" s="110"/>
      <c r="G120" s="110"/>
    </row>
    <row r="121">
      <c r="A121" s="126" t="s">
        <v>57</v>
      </c>
      <c r="B121" s="126" t="s">
        <v>95</v>
      </c>
      <c r="C121" s="112" t="s">
        <v>178</v>
      </c>
      <c r="D121" s="112"/>
      <c r="E121" s="76" t="s">
        <v>237</v>
      </c>
      <c r="F121" s="76" t="s">
        <v>180</v>
      </c>
      <c r="G121" s="76"/>
      <c r="H121" s="113" t="s">
        <v>238</v>
      </c>
      <c r="I121" s="113" t="s">
        <v>239</v>
      </c>
      <c r="J121" s="112" t="s">
        <v>183</v>
      </c>
      <c r="K121" s="112"/>
    </row>
    <row r="122" ht="62.399999999999999">
      <c r="A122" s="129"/>
      <c r="B122" s="129"/>
      <c r="C122" s="76" t="s">
        <v>240</v>
      </c>
      <c r="D122" s="115" t="s">
        <v>241</v>
      </c>
      <c r="E122" s="76"/>
      <c r="F122" s="76" t="s">
        <v>240</v>
      </c>
      <c r="G122" s="115" t="s">
        <v>242</v>
      </c>
      <c r="H122" s="116"/>
      <c r="I122" s="116"/>
      <c r="J122" s="76" t="s">
        <v>240</v>
      </c>
      <c r="K122" s="115" t="s">
        <v>241</v>
      </c>
    </row>
    <row r="123">
      <c r="A123" s="114" t="s">
        <v>243</v>
      </c>
      <c r="B123" s="114">
        <v>1210</v>
      </c>
      <c r="C123" s="76"/>
      <c r="D123" s="76">
        <f t="shared" ref="D123:J123" si="66">SUM(D124:D130)</f>
        <v>0</v>
      </c>
      <c r="E123" s="76">
        <f t="shared" si="66"/>
        <v>0</v>
      </c>
      <c r="F123" s="76">
        <f t="shared" si="66"/>
        <v>0</v>
      </c>
      <c r="G123" s="76">
        <f t="shared" si="66"/>
        <v>0</v>
      </c>
      <c r="H123" s="76">
        <f t="shared" si="66"/>
        <v>0</v>
      </c>
      <c r="I123" s="76">
        <f t="shared" si="66"/>
        <v>0</v>
      </c>
      <c r="J123" s="76">
        <f t="shared" si="66"/>
        <v>0</v>
      </c>
      <c r="K123" s="76"/>
      <c r="L123" s="102">
        <f>C123-'1'!E17</f>
        <v>-2594147</v>
      </c>
      <c r="M123" s="102">
        <f>J123-'1'!D17</f>
        <v>-2454097</v>
      </c>
    </row>
    <row r="124">
      <c r="A124" s="114" t="s">
        <v>153</v>
      </c>
      <c r="C124" s="76"/>
      <c r="D124" s="76"/>
      <c r="E124" s="76"/>
      <c r="F124" s="76"/>
      <c r="G124" s="76"/>
      <c r="H124" s="76"/>
      <c r="I124" s="76"/>
      <c r="J124" s="76">
        <f>C124+E124-F124+I124</f>
        <v>0</v>
      </c>
      <c r="K124" s="76"/>
    </row>
    <row r="125" ht="31.199999999999999">
      <c r="A125" s="114" t="s">
        <v>244</v>
      </c>
      <c r="B125" s="114">
        <v>1211</v>
      </c>
      <c r="C125" s="76"/>
      <c r="D125" s="76"/>
      <c r="E125" s="76"/>
      <c r="F125" s="76"/>
      <c r="G125" s="76"/>
      <c r="H125" s="76"/>
      <c r="I125" s="76"/>
      <c r="J125" s="76">
        <f t="shared" ref="J125:J130" si="67">C125+E125+F125+I125</f>
        <v>0</v>
      </c>
      <c r="K125" s="76"/>
    </row>
    <row r="126" ht="31.199999999999999">
      <c r="A126" s="114" t="s">
        <v>245</v>
      </c>
      <c r="B126" s="114">
        <v>1212</v>
      </c>
      <c r="C126" s="76"/>
      <c r="D126" s="76"/>
      <c r="E126" s="76"/>
      <c r="F126" s="76"/>
      <c r="G126" s="76"/>
      <c r="H126" s="76"/>
      <c r="I126" s="76"/>
      <c r="J126" s="76">
        <f t="shared" si="67"/>
        <v>0</v>
      </c>
      <c r="K126" s="76"/>
    </row>
    <row r="127">
      <c r="A127" s="114" t="s">
        <v>246</v>
      </c>
      <c r="B127" s="114">
        <v>1213</v>
      </c>
      <c r="C127" s="76"/>
      <c r="D127" s="76"/>
      <c r="E127" s="76"/>
      <c r="F127" s="76"/>
      <c r="G127" s="76"/>
      <c r="H127" s="76"/>
      <c r="I127" s="76"/>
      <c r="J127" s="76"/>
      <c r="K127" s="76"/>
    </row>
    <row r="128" s="102" customFormat="1">
      <c r="A128" s="114" t="s">
        <v>247</v>
      </c>
      <c r="B128" s="114">
        <v>1214</v>
      </c>
      <c r="C128" s="76"/>
      <c r="D128" s="76"/>
      <c r="E128" s="76"/>
      <c r="F128" s="76"/>
      <c r="G128" s="76"/>
      <c r="H128" s="76"/>
      <c r="I128" s="76">
        <f>-I127</f>
        <v>0</v>
      </c>
      <c r="J128" s="76">
        <f t="shared" si="67"/>
        <v>0</v>
      </c>
      <c r="K128" s="76"/>
    </row>
    <row r="129" s="102" customFormat="1">
      <c r="A129" s="114" t="s">
        <v>248</v>
      </c>
      <c r="B129" s="114"/>
      <c r="C129" s="76"/>
      <c r="D129" s="76"/>
      <c r="E129" s="76"/>
      <c r="F129" s="76"/>
      <c r="G129" s="76"/>
      <c r="H129" s="76"/>
      <c r="I129" s="76"/>
      <c r="J129" s="76">
        <f t="shared" si="67"/>
        <v>0</v>
      </c>
      <c r="K129" s="76"/>
    </row>
    <row r="130" s="102" customFormat="1">
      <c r="A130" s="114" t="s">
        <v>249</v>
      </c>
      <c r="B130" s="114"/>
      <c r="C130" s="76"/>
      <c r="D130" s="76"/>
      <c r="E130" s="76"/>
      <c r="F130" s="76"/>
      <c r="G130" s="76"/>
      <c r="H130" s="76"/>
      <c r="I130" s="76"/>
      <c r="J130" s="76">
        <f t="shared" si="67"/>
        <v>0</v>
      </c>
      <c r="K130" s="76"/>
    </row>
    <row r="131" s="102" customFormat="1">
      <c r="A131" s="117"/>
      <c r="B131" s="120"/>
      <c r="C131" s="110"/>
      <c r="D131" s="120"/>
      <c r="E131" s="120"/>
      <c r="F131" s="120"/>
      <c r="G131" s="122"/>
    </row>
    <row r="132" s="102" customFormat="1">
      <c r="A132" s="103"/>
      <c r="B132" s="102"/>
      <c r="C132" s="109" t="s">
        <v>250</v>
      </c>
      <c r="D132" s="110"/>
      <c r="E132" s="110"/>
      <c r="F132" s="110"/>
      <c r="G132" s="110"/>
      <c r="H132" s="102"/>
      <c r="I132" s="102"/>
      <c r="J132" s="102"/>
      <c r="K132" s="102"/>
    </row>
    <row r="133" s="102" customFormat="1">
      <c r="A133" s="126" t="s">
        <v>57</v>
      </c>
      <c r="B133" s="126" t="s">
        <v>95</v>
      </c>
      <c r="C133" s="112" t="s">
        <v>178</v>
      </c>
      <c r="D133" s="112"/>
      <c r="E133" s="76" t="s">
        <v>237</v>
      </c>
      <c r="F133" s="76" t="s">
        <v>180</v>
      </c>
      <c r="G133" s="76"/>
      <c r="H133" s="113" t="s">
        <v>238</v>
      </c>
      <c r="I133" s="113" t="s">
        <v>239</v>
      </c>
      <c r="J133" s="112" t="s">
        <v>183</v>
      </c>
      <c r="K133" s="112"/>
    </row>
    <row r="134" ht="46.950000000000003" customHeight="1">
      <c r="A134" s="129"/>
      <c r="B134" s="129"/>
      <c r="C134" s="76" t="s">
        <v>240</v>
      </c>
      <c r="D134" s="115" t="s">
        <v>241</v>
      </c>
      <c r="E134" s="76"/>
      <c r="F134" s="76" t="s">
        <v>240</v>
      </c>
      <c r="G134" s="115" t="s">
        <v>242</v>
      </c>
      <c r="H134" s="116"/>
      <c r="I134" s="116"/>
      <c r="J134" s="76" t="s">
        <v>240</v>
      </c>
      <c r="K134" s="115" t="s">
        <v>241</v>
      </c>
    </row>
    <row r="135">
      <c r="A135" s="114" t="s">
        <v>243</v>
      </c>
      <c r="B135" s="114">
        <v>1210</v>
      </c>
      <c r="C135" s="76">
        <f t="shared" ref="C135:C142" si="68">J123</f>
        <v>0</v>
      </c>
      <c r="D135" s="76">
        <f t="shared" ref="D135:D142" si="69">K123</f>
        <v>0</v>
      </c>
      <c r="E135" s="76">
        <f t="shared" ref="E135:J135" si="70">SUM(E136:E142)</f>
        <v>0</v>
      </c>
      <c r="F135" s="76">
        <f t="shared" si="70"/>
        <v>0</v>
      </c>
      <c r="G135" s="76">
        <f t="shared" si="70"/>
        <v>0</v>
      </c>
      <c r="H135" s="76">
        <f t="shared" si="70"/>
        <v>0</v>
      </c>
      <c r="I135" s="76">
        <f t="shared" si="70"/>
        <v>0</v>
      </c>
      <c r="J135" s="76">
        <f t="shared" si="70"/>
        <v>0</v>
      </c>
      <c r="K135" s="76"/>
      <c r="L135" s="102">
        <f>J135-'1'!C17</f>
        <v>-3359236</v>
      </c>
    </row>
    <row r="136">
      <c r="A136" s="114" t="s">
        <v>153</v>
      </c>
      <c r="C136" s="76">
        <f t="shared" si="68"/>
        <v>0</v>
      </c>
      <c r="D136" s="76">
        <f t="shared" si="69"/>
        <v>0</v>
      </c>
      <c r="E136" s="76"/>
      <c r="F136" s="76"/>
      <c r="G136" s="76"/>
      <c r="H136" s="76"/>
      <c r="I136" s="76"/>
      <c r="J136" s="76">
        <f>C136+E136-F136+I136</f>
        <v>0</v>
      </c>
      <c r="K136" s="76"/>
    </row>
    <row r="137" ht="31.199999999999999">
      <c r="A137" s="114" t="s">
        <v>244</v>
      </c>
      <c r="B137" s="114">
        <v>1211</v>
      </c>
      <c r="C137" s="76">
        <f t="shared" si="68"/>
        <v>0</v>
      </c>
      <c r="D137" s="76">
        <f t="shared" si="69"/>
        <v>0</v>
      </c>
      <c r="E137" s="76"/>
      <c r="F137" s="76"/>
      <c r="G137" s="76"/>
      <c r="H137" s="76"/>
      <c r="I137" s="76"/>
      <c r="J137" s="76">
        <f t="shared" ref="J137:J142" si="71">C137+E137+F137+I137</f>
        <v>0</v>
      </c>
      <c r="K137" s="76"/>
    </row>
    <row r="138" ht="31.199999999999999">
      <c r="A138" s="114" t="s">
        <v>245</v>
      </c>
      <c r="B138" s="114">
        <v>1212</v>
      </c>
      <c r="C138" s="76">
        <f t="shared" si="68"/>
        <v>0</v>
      </c>
      <c r="D138" s="76">
        <f t="shared" si="69"/>
        <v>0</v>
      </c>
      <c r="E138" s="76"/>
      <c r="F138" s="76"/>
      <c r="G138" s="76"/>
      <c r="H138" s="76"/>
      <c r="I138" s="76"/>
      <c r="J138" s="76">
        <f t="shared" si="71"/>
        <v>0</v>
      </c>
      <c r="K138" s="76"/>
    </row>
    <row r="139">
      <c r="A139" s="114" t="s">
        <v>246</v>
      </c>
      <c r="B139" s="114">
        <v>1213</v>
      </c>
      <c r="C139" s="76">
        <f t="shared" si="68"/>
        <v>0</v>
      </c>
      <c r="D139" s="76">
        <f t="shared" si="69"/>
        <v>0</v>
      </c>
      <c r="E139" s="76"/>
      <c r="F139" s="76"/>
      <c r="G139" s="76"/>
      <c r="H139" s="76"/>
      <c r="I139" s="76"/>
      <c r="J139" s="76">
        <f t="shared" si="71"/>
        <v>0</v>
      </c>
      <c r="K139" s="76"/>
    </row>
    <row r="140" s="102" customFormat="1">
      <c r="A140" s="114" t="s">
        <v>247</v>
      </c>
      <c r="B140" s="114">
        <v>1214</v>
      </c>
      <c r="C140" s="76">
        <f t="shared" si="68"/>
        <v>0</v>
      </c>
      <c r="D140" s="76">
        <f t="shared" si="69"/>
        <v>0</v>
      </c>
      <c r="E140" s="76"/>
      <c r="F140" s="76"/>
      <c r="G140" s="76"/>
      <c r="H140" s="76"/>
      <c r="I140" s="76"/>
      <c r="J140" s="76">
        <f t="shared" si="71"/>
        <v>0</v>
      </c>
      <c r="K140" s="76"/>
    </row>
    <row r="141" s="102" customFormat="1">
      <c r="A141" s="114" t="s">
        <v>248</v>
      </c>
      <c r="B141" s="114"/>
      <c r="C141" s="76">
        <f t="shared" si="68"/>
        <v>0</v>
      </c>
      <c r="D141" s="76">
        <f t="shared" si="69"/>
        <v>0</v>
      </c>
      <c r="E141" s="76"/>
      <c r="F141" s="76"/>
      <c r="G141" s="76"/>
      <c r="H141" s="76"/>
      <c r="I141" s="76"/>
      <c r="J141" s="76"/>
      <c r="K141" s="76"/>
    </row>
    <row r="142" s="102" customFormat="1">
      <c r="A142" s="114" t="s">
        <v>249</v>
      </c>
      <c r="B142" s="114"/>
      <c r="C142" s="76">
        <f t="shared" si="68"/>
        <v>0</v>
      </c>
      <c r="D142" s="76">
        <f t="shared" si="69"/>
        <v>0</v>
      </c>
      <c r="E142" s="76"/>
      <c r="F142" s="76"/>
      <c r="G142" s="76"/>
      <c r="H142" s="76"/>
      <c r="I142" s="76"/>
      <c r="J142" s="76">
        <f t="shared" si="71"/>
        <v>0</v>
      </c>
      <c r="K142" s="76"/>
    </row>
    <row r="143">
      <c r="A143" s="103"/>
      <c r="B143" s="102"/>
      <c r="C143" s="102"/>
      <c r="D143" s="102"/>
      <c r="E143" s="102"/>
      <c r="F143" s="102"/>
      <c r="G143" s="122"/>
      <c r="H143" s="102"/>
    </row>
    <row r="144">
      <c r="C144" s="109" t="s">
        <v>251</v>
      </c>
      <c r="D144" s="110"/>
      <c r="E144" s="110"/>
      <c r="F144" s="110"/>
      <c r="G144" s="110"/>
    </row>
    <row r="145" s="110" customFormat="1" ht="25.5" customHeight="1">
      <c r="A145" s="111" t="s">
        <v>177</v>
      </c>
      <c r="B145" s="112" t="s">
        <v>178</v>
      </c>
      <c r="C145" s="112"/>
      <c r="D145" s="76" t="s">
        <v>252</v>
      </c>
      <c r="E145" s="76"/>
      <c r="F145" s="76" t="s">
        <v>253</v>
      </c>
      <c r="G145" s="76"/>
      <c r="H145" s="76"/>
      <c r="I145" s="134" t="s">
        <v>254</v>
      </c>
      <c r="J145" s="112" t="s">
        <v>183</v>
      </c>
      <c r="K145" s="112"/>
    </row>
    <row r="146" ht="78">
      <c r="A146" s="114" t="s">
        <v>184</v>
      </c>
      <c r="B146" s="76" t="s">
        <v>255</v>
      </c>
      <c r="C146" s="115" t="s">
        <v>256</v>
      </c>
      <c r="D146" s="131" t="s">
        <v>257</v>
      </c>
      <c r="E146" s="116" t="s">
        <v>258</v>
      </c>
      <c r="F146" s="130" t="s">
        <v>259</v>
      </c>
      <c r="G146" s="131" t="s">
        <v>260</v>
      </c>
      <c r="H146" s="116" t="s">
        <v>261</v>
      </c>
      <c r="I146" s="135"/>
      <c r="J146" s="76" t="s">
        <v>255</v>
      </c>
      <c r="K146" s="115" t="s">
        <v>256</v>
      </c>
    </row>
    <row r="147" ht="31.199999999999999">
      <c r="A147" s="114" t="s">
        <v>262</v>
      </c>
      <c r="B147" s="76"/>
      <c r="C147" s="76">
        <f t="shared" ref="C147:I152" si="72">SUM(C149:C151)</f>
        <v>0</v>
      </c>
      <c r="D147" s="76">
        <f t="shared" si="72"/>
        <v>0</v>
      </c>
      <c r="E147" s="76">
        <f t="shared" si="72"/>
        <v>0</v>
      </c>
      <c r="F147" s="76">
        <f t="shared" si="72"/>
        <v>0</v>
      </c>
      <c r="G147" s="76">
        <f t="shared" si="72"/>
        <v>0</v>
      </c>
      <c r="H147" s="76">
        <f t="shared" si="72"/>
        <v>0</v>
      </c>
      <c r="I147" s="76">
        <f t="shared" si="72"/>
        <v>0</v>
      </c>
      <c r="J147" s="76">
        <f t="shared" ref="J147:J157" si="73">B147+D147+E147+F147+G147</f>
        <v>0</v>
      </c>
      <c r="K147" s="76">
        <f>SUM(K149:K151)</f>
        <v>0</v>
      </c>
    </row>
    <row r="148">
      <c r="A148" s="114" t="s">
        <v>153</v>
      </c>
      <c r="B148" s="76"/>
      <c r="C148" s="76"/>
      <c r="D148" s="76"/>
      <c r="E148" s="76"/>
      <c r="F148" s="76"/>
      <c r="G148" s="76"/>
      <c r="H148" s="76"/>
      <c r="I148" s="76"/>
      <c r="J148" s="76">
        <f t="shared" si="73"/>
        <v>0</v>
      </c>
      <c r="K148" s="76"/>
    </row>
    <row r="149">
      <c r="A149" s="114" t="s">
        <v>263</v>
      </c>
      <c r="B149" s="76"/>
      <c r="C149" s="76"/>
      <c r="D149" s="76"/>
      <c r="E149" s="76"/>
      <c r="F149" s="76"/>
      <c r="G149" s="76"/>
      <c r="H149" s="76"/>
      <c r="I149" s="76"/>
      <c r="J149" s="76">
        <f t="shared" si="73"/>
        <v>0</v>
      </c>
      <c r="K149" s="76"/>
    </row>
    <row r="150">
      <c r="A150" s="114" t="s">
        <v>264</v>
      </c>
      <c r="B150" s="76"/>
      <c r="C150" s="76"/>
      <c r="D150" s="76"/>
      <c r="E150" s="76"/>
      <c r="F150" s="76"/>
      <c r="G150" s="76"/>
      <c r="H150" s="76"/>
      <c r="I150" s="76"/>
      <c r="J150" s="76">
        <f t="shared" si="73"/>
        <v>0</v>
      </c>
      <c r="K150" s="76"/>
    </row>
    <row r="151">
      <c r="A151" s="114" t="s">
        <v>265</v>
      </c>
      <c r="B151" s="76"/>
      <c r="C151" s="76"/>
      <c r="D151" s="76"/>
      <c r="E151" s="76"/>
      <c r="F151" s="76"/>
      <c r="G151" s="76"/>
      <c r="H151" s="76"/>
      <c r="I151" s="76"/>
      <c r="J151" s="76">
        <f t="shared" si="73"/>
        <v>0</v>
      </c>
      <c r="K151" s="76"/>
    </row>
    <row r="152" ht="31.199999999999999">
      <c r="A152" s="114" t="s">
        <v>266</v>
      </c>
      <c r="B152" s="76"/>
      <c r="C152" s="76">
        <f t="shared" si="72"/>
        <v>0</v>
      </c>
      <c r="D152" s="76">
        <f t="shared" si="72"/>
        <v>0</v>
      </c>
      <c r="E152" s="76">
        <f t="shared" si="72"/>
        <v>0</v>
      </c>
      <c r="F152" s="76">
        <f t="shared" si="72"/>
        <v>0</v>
      </c>
      <c r="G152" s="76">
        <f t="shared" si="72"/>
        <v>0</v>
      </c>
      <c r="H152" s="76">
        <f t="shared" si="72"/>
        <v>0</v>
      </c>
      <c r="I152" s="76">
        <f t="shared" si="72"/>
        <v>0</v>
      </c>
      <c r="J152" s="76">
        <f t="shared" si="73"/>
        <v>0</v>
      </c>
      <c r="K152" s="76">
        <f>SUM(K154:K156)</f>
        <v>0</v>
      </c>
      <c r="L152" s="102">
        <f>B152-'1'!E19+B147</f>
        <v>-3241082</v>
      </c>
      <c r="M152" s="102">
        <f>J152+J151-'1'!D19+K152</f>
        <v>-3097566</v>
      </c>
    </row>
    <row r="153">
      <c r="A153" s="114" t="s">
        <v>153</v>
      </c>
      <c r="B153" s="76"/>
      <c r="C153" s="76"/>
      <c r="D153" s="76"/>
      <c r="E153" s="76"/>
      <c r="F153" s="76"/>
      <c r="G153" s="76"/>
      <c r="H153" s="76"/>
      <c r="I153" s="76"/>
      <c r="J153" s="76">
        <f t="shared" si="73"/>
        <v>0</v>
      </c>
      <c r="K153" s="76"/>
    </row>
    <row r="154">
      <c r="A154" s="114" t="s">
        <v>263</v>
      </c>
      <c r="B154" s="76"/>
      <c r="C154" s="76"/>
      <c r="D154" s="76"/>
      <c r="E154" s="76"/>
      <c r="F154" s="76"/>
      <c r="G154" s="76"/>
      <c r="H154" s="76"/>
      <c r="I154" s="76"/>
      <c r="J154" s="76">
        <f t="shared" si="73"/>
        <v>0</v>
      </c>
      <c r="K154" s="76"/>
    </row>
    <row r="155">
      <c r="A155" s="114" t="s">
        <v>264</v>
      </c>
      <c r="B155" s="76"/>
      <c r="C155" s="76"/>
      <c r="D155" s="76"/>
      <c r="E155" s="76"/>
      <c r="F155" s="76"/>
      <c r="G155" s="76"/>
      <c r="H155" s="76"/>
      <c r="I155" s="76"/>
      <c r="J155" s="76">
        <f t="shared" si="73"/>
        <v>0</v>
      </c>
      <c r="K155" s="76"/>
    </row>
    <row r="156">
      <c r="A156" s="114" t="s">
        <v>265</v>
      </c>
      <c r="B156" s="76"/>
      <c r="C156" s="76"/>
      <c r="D156" s="76"/>
      <c r="E156" s="76"/>
      <c r="F156" s="76"/>
      <c r="G156" s="76"/>
      <c r="H156" s="76"/>
      <c r="I156" s="76"/>
      <c r="J156" s="76">
        <f t="shared" si="73"/>
        <v>0</v>
      </c>
      <c r="K156" s="76"/>
    </row>
    <row r="157">
      <c r="A157" s="114" t="s">
        <v>98</v>
      </c>
      <c r="B157" s="76"/>
      <c r="C157" s="76">
        <f t="shared" ref="C157:K157" si="74">C147+C152</f>
        <v>0</v>
      </c>
      <c r="D157" s="76">
        <f t="shared" si="74"/>
        <v>0</v>
      </c>
      <c r="E157" s="76">
        <f t="shared" si="74"/>
        <v>0</v>
      </c>
      <c r="F157" s="76">
        <f t="shared" si="74"/>
        <v>0</v>
      </c>
      <c r="G157" s="76">
        <f t="shared" si="74"/>
        <v>0</v>
      </c>
      <c r="H157" s="76">
        <f t="shared" si="74"/>
        <v>0</v>
      </c>
      <c r="I157" s="76">
        <f t="shared" si="74"/>
        <v>0</v>
      </c>
      <c r="J157" s="76">
        <f t="shared" si="73"/>
        <v>0</v>
      </c>
      <c r="K157" s="76">
        <f t="shared" si="74"/>
        <v>0</v>
      </c>
    </row>
    <row r="158">
      <c r="A158" s="117"/>
      <c r="B158" s="120">
        <f>'1'!E19-B157</f>
        <v>3241082</v>
      </c>
      <c r="C158" s="120"/>
      <c r="D158" s="120"/>
      <c r="E158" s="120"/>
      <c r="F158" s="120"/>
      <c r="G158" s="120"/>
      <c r="H158" s="102"/>
      <c r="J158" s="102">
        <f>'1'!D19-'5'!J157</f>
        <v>3097566</v>
      </c>
    </row>
    <row r="159">
      <c r="C159" s="109" t="s">
        <v>267</v>
      </c>
      <c r="D159" s="110"/>
      <c r="E159" s="110"/>
      <c r="F159" s="110"/>
      <c r="G159" s="110"/>
    </row>
    <row r="160" s="102" customFormat="1" ht="12.75" customHeight="1">
      <c r="A160" s="111" t="s">
        <v>177</v>
      </c>
      <c r="B160" s="112" t="s">
        <v>178</v>
      </c>
      <c r="C160" s="112"/>
      <c r="D160" s="76" t="s">
        <v>252</v>
      </c>
      <c r="E160" s="76"/>
      <c r="F160" s="76" t="s">
        <v>253</v>
      </c>
      <c r="G160" s="76"/>
      <c r="H160" s="76"/>
      <c r="I160" s="134" t="s">
        <v>254</v>
      </c>
      <c r="J160" s="112" t="s">
        <v>183</v>
      </c>
      <c r="K160" s="112"/>
    </row>
    <row r="161" s="102" customFormat="1" ht="45" customHeight="1">
      <c r="A161" s="114" t="s">
        <v>184</v>
      </c>
      <c r="B161" s="76" t="s">
        <v>255</v>
      </c>
      <c r="C161" s="115" t="s">
        <v>256</v>
      </c>
      <c r="D161" s="131" t="s">
        <v>257</v>
      </c>
      <c r="E161" s="116" t="s">
        <v>258</v>
      </c>
      <c r="F161" s="130" t="s">
        <v>259</v>
      </c>
      <c r="G161" s="131" t="s">
        <v>260</v>
      </c>
      <c r="H161" s="116" t="s">
        <v>261</v>
      </c>
      <c r="I161" s="135"/>
      <c r="J161" s="76" t="s">
        <v>255</v>
      </c>
      <c r="K161" s="115" t="s">
        <v>256</v>
      </c>
    </row>
    <row r="162" s="102" customFormat="1" ht="31.199999999999999">
      <c r="A162" s="114" t="s">
        <v>262</v>
      </c>
      <c r="B162" s="76">
        <f t="shared" ref="B162:C172" si="75">J147</f>
        <v>0</v>
      </c>
      <c r="C162" s="76">
        <f t="shared" ref="C162:C172" si="76">K147</f>
        <v>0</v>
      </c>
      <c r="D162" s="76">
        <f>SUM(D164:D166)</f>
        <v>0</v>
      </c>
      <c r="E162" s="76">
        <f t="shared" ref="E162:K167" si="77">SUM(E164:E166)</f>
        <v>0</v>
      </c>
      <c r="F162" s="76">
        <f t="shared" si="77"/>
        <v>0</v>
      </c>
      <c r="G162" s="76">
        <f t="shared" si="77"/>
        <v>0</v>
      </c>
      <c r="H162" s="76">
        <f t="shared" si="77"/>
        <v>0</v>
      </c>
      <c r="I162" s="76">
        <f t="shared" si="77"/>
        <v>0</v>
      </c>
      <c r="J162" s="76">
        <f t="shared" si="77"/>
        <v>0</v>
      </c>
      <c r="K162" s="76">
        <f t="shared" si="77"/>
        <v>0</v>
      </c>
    </row>
    <row r="163">
      <c r="A163" s="114" t="s">
        <v>153</v>
      </c>
      <c r="B163" s="76">
        <f t="shared" si="75"/>
        <v>0</v>
      </c>
      <c r="C163" s="76">
        <f t="shared" si="76"/>
        <v>0</v>
      </c>
      <c r="D163" s="76"/>
      <c r="E163" s="76"/>
      <c r="F163" s="76"/>
      <c r="G163" s="76"/>
      <c r="H163" s="76"/>
      <c r="I163" s="76"/>
      <c r="J163" s="76">
        <f t="shared" ref="J163:J172" si="78">B163+D163+E163+F163+G163+I163</f>
        <v>0</v>
      </c>
      <c r="K163" s="76"/>
    </row>
    <row r="164">
      <c r="A164" s="114" t="s">
        <v>263</v>
      </c>
      <c r="B164" s="76">
        <f t="shared" si="75"/>
        <v>0</v>
      </c>
      <c r="C164" s="76">
        <f t="shared" si="76"/>
        <v>0</v>
      </c>
      <c r="D164" s="76"/>
      <c r="E164" s="76"/>
      <c r="F164" s="76"/>
      <c r="G164" s="76"/>
      <c r="H164" s="76"/>
      <c r="I164" s="76">
        <f>-B162</f>
        <v>0</v>
      </c>
      <c r="J164" s="76">
        <f t="shared" si="78"/>
        <v>0</v>
      </c>
      <c r="K164" s="76"/>
    </row>
    <row r="165">
      <c r="A165" s="114" t="s">
        <v>264</v>
      </c>
      <c r="B165" s="76">
        <f t="shared" si="75"/>
        <v>0</v>
      </c>
      <c r="C165" s="76">
        <f t="shared" si="76"/>
        <v>0</v>
      </c>
      <c r="D165" s="76"/>
      <c r="E165" s="76"/>
      <c r="F165" s="76"/>
      <c r="G165" s="76"/>
      <c r="H165" s="76"/>
      <c r="I165" s="76"/>
      <c r="J165" s="76">
        <f t="shared" si="78"/>
        <v>0</v>
      </c>
      <c r="K165" s="76"/>
    </row>
    <row r="166">
      <c r="A166" s="114" t="s">
        <v>265</v>
      </c>
      <c r="B166" s="76">
        <f t="shared" si="75"/>
        <v>0</v>
      </c>
      <c r="C166" s="76">
        <f t="shared" si="76"/>
        <v>0</v>
      </c>
      <c r="D166" s="76"/>
      <c r="E166" s="76"/>
      <c r="F166" s="76"/>
      <c r="G166" s="76"/>
      <c r="H166" s="76"/>
      <c r="I166" s="76"/>
      <c r="J166" s="76">
        <f t="shared" si="78"/>
        <v>0</v>
      </c>
      <c r="K166" s="76"/>
    </row>
    <row r="167" ht="31.199999999999999">
      <c r="A167" s="114" t="s">
        <v>266</v>
      </c>
      <c r="B167" s="76">
        <f t="shared" si="75"/>
        <v>0</v>
      </c>
      <c r="C167" s="76">
        <f t="shared" si="75"/>
        <v>0</v>
      </c>
      <c r="D167" s="76">
        <f>SUM(D169:D171)</f>
        <v>0</v>
      </c>
      <c r="E167" s="76">
        <f t="shared" si="77"/>
        <v>0</v>
      </c>
      <c r="F167" s="76">
        <f>SUM(F169:F171)</f>
        <v>0</v>
      </c>
      <c r="G167" s="76">
        <f>SUM(G169:G171)</f>
        <v>0</v>
      </c>
      <c r="H167" s="76">
        <f>-C167</f>
        <v>0</v>
      </c>
      <c r="I167" s="76">
        <f>SUM(I169:I171)</f>
        <v>0</v>
      </c>
      <c r="J167" s="76">
        <f t="shared" si="78"/>
        <v>0</v>
      </c>
      <c r="K167" s="76"/>
      <c r="L167" s="102">
        <f>J167+K167-'1'!C19</f>
        <v>-2703825</v>
      </c>
    </row>
    <row r="168">
      <c r="A168" s="114" t="s">
        <v>153</v>
      </c>
      <c r="B168" s="76">
        <f t="shared" si="75"/>
        <v>0</v>
      </c>
      <c r="C168" s="76">
        <f t="shared" si="76"/>
        <v>0</v>
      </c>
      <c r="D168" s="76"/>
      <c r="E168" s="76"/>
      <c r="F168" s="76"/>
      <c r="G168" s="76"/>
      <c r="H168" s="76"/>
      <c r="I168" s="76"/>
      <c r="J168" s="76">
        <f t="shared" si="78"/>
        <v>0</v>
      </c>
      <c r="K168" s="76"/>
    </row>
    <row r="169">
      <c r="A169" s="114" t="s">
        <v>263</v>
      </c>
      <c r="B169" s="76">
        <f t="shared" si="75"/>
        <v>0</v>
      </c>
      <c r="C169" s="76"/>
      <c r="D169" s="76"/>
      <c r="E169" s="76"/>
      <c r="F169" s="76"/>
      <c r="G169" s="76"/>
      <c r="H169" s="76"/>
      <c r="I169" s="76"/>
      <c r="J169" s="76">
        <f t="shared" si="78"/>
        <v>0</v>
      </c>
      <c r="K169" s="76"/>
    </row>
    <row r="170">
      <c r="A170" s="114" t="s">
        <v>264</v>
      </c>
      <c r="B170" s="76">
        <f t="shared" si="75"/>
        <v>0</v>
      </c>
      <c r="C170" s="76"/>
      <c r="D170" s="76"/>
      <c r="E170" s="76"/>
      <c r="F170" s="76"/>
      <c r="G170" s="76"/>
      <c r="H170" s="76"/>
      <c r="I170" s="76"/>
      <c r="J170" s="76">
        <f t="shared" si="78"/>
        <v>0</v>
      </c>
      <c r="K170" s="76"/>
    </row>
    <row r="171">
      <c r="A171" s="114" t="s">
        <v>265</v>
      </c>
      <c r="B171" s="76">
        <f t="shared" si="75"/>
        <v>0</v>
      </c>
      <c r="C171" s="76">
        <f t="shared" si="76"/>
        <v>0</v>
      </c>
      <c r="D171" s="76"/>
      <c r="E171" s="76"/>
      <c r="F171" s="76"/>
      <c r="G171" s="76"/>
      <c r="H171" s="76"/>
      <c r="I171" s="76"/>
      <c r="J171" s="76">
        <f t="shared" si="78"/>
        <v>0</v>
      </c>
      <c r="K171" s="76"/>
    </row>
    <row r="172">
      <c r="A172" s="114" t="s">
        <v>98</v>
      </c>
      <c r="B172" s="76">
        <f t="shared" si="75"/>
        <v>0</v>
      </c>
      <c r="C172" s="76">
        <f t="shared" si="76"/>
        <v>0</v>
      </c>
      <c r="D172" s="76">
        <f t="shared" ref="D172:I172" si="79">D162+D167</f>
        <v>0</v>
      </c>
      <c r="E172" s="76">
        <f t="shared" si="79"/>
        <v>0</v>
      </c>
      <c r="F172" s="76">
        <f t="shared" si="79"/>
        <v>0</v>
      </c>
      <c r="G172" s="76">
        <f t="shared" si="79"/>
        <v>0</v>
      </c>
      <c r="H172" s="76">
        <f t="shared" si="79"/>
        <v>0</v>
      </c>
      <c r="I172" s="76">
        <f t="shared" si="79"/>
        <v>0</v>
      </c>
      <c r="J172" s="76">
        <f t="shared" si="78"/>
        <v>0</v>
      </c>
      <c r="K172" s="76">
        <f>K162+K167</f>
        <v>0</v>
      </c>
    </row>
    <row r="173" s="102" customFormat="1">
      <c r="A173" s="117"/>
      <c r="B173" s="102">
        <f>'1'!D19-B172</f>
        <v>3097566</v>
      </c>
      <c r="J173" s="102">
        <f>'1'!C19-J172-K172</f>
        <v>2703825</v>
      </c>
    </row>
    <row r="174" s="102" customFormat="1">
      <c r="A174" s="117"/>
      <c r="C174" s="123" t="s">
        <v>268</v>
      </c>
    </row>
    <row r="175" s="102" customFormat="1">
      <c r="A175" s="113" t="s">
        <v>57</v>
      </c>
      <c r="B175" s="113" t="s">
        <v>269</v>
      </c>
      <c r="C175" s="136" t="s">
        <v>15</v>
      </c>
      <c r="D175" s="137"/>
      <c r="E175" s="136" t="s">
        <v>211</v>
      </c>
      <c r="F175" s="137"/>
      <c r="G175" s="136" t="s">
        <v>212</v>
      </c>
      <c r="H175" s="137"/>
    </row>
    <row r="176" s="102" customFormat="1" ht="46.799999999999997">
      <c r="A176" s="116"/>
      <c r="B176" s="116"/>
      <c r="C176" s="76" t="s">
        <v>255</v>
      </c>
      <c r="D176" s="76" t="s">
        <v>270</v>
      </c>
      <c r="E176" s="76" t="s">
        <v>255</v>
      </c>
      <c r="F176" s="76" t="s">
        <v>270</v>
      </c>
      <c r="G176" s="76" t="s">
        <v>255</v>
      </c>
      <c r="H176" s="76" t="s">
        <v>270</v>
      </c>
    </row>
    <row r="177" s="102" customFormat="1" ht="31.199999999999999">
      <c r="A177" s="114" t="s">
        <v>271</v>
      </c>
      <c r="B177" s="76">
        <v>5540</v>
      </c>
      <c r="C177" s="76">
        <f t="shared" ref="C177:H177" si="80">SUM(C179:C181)</f>
        <v>0</v>
      </c>
      <c r="D177" s="76">
        <f t="shared" si="80"/>
        <v>0</v>
      </c>
      <c r="E177" s="76">
        <f t="shared" si="80"/>
        <v>0</v>
      </c>
      <c r="F177" s="76">
        <f t="shared" si="80"/>
        <v>0</v>
      </c>
      <c r="G177" s="76">
        <f t="shared" si="80"/>
        <v>0</v>
      </c>
      <c r="H177" s="76">
        <f t="shared" si="80"/>
        <v>0</v>
      </c>
    </row>
    <row r="178" s="102" customFormat="1">
      <c r="A178" s="114" t="s">
        <v>153</v>
      </c>
      <c r="B178" s="76"/>
      <c r="C178" s="76"/>
      <c r="D178" s="76"/>
      <c r="E178" s="76"/>
      <c r="F178" s="76"/>
      <c r="G178" s="76"/>
      <c r="H178" s="76"/>
    </row>
    <row r="179" s="102" customFormat="1">
      <c r="A179" s="114" t="s">
        <v>263</v>
      </c>
      <c r="B179" s="76"/>
      <c r="C179" s="76"/>
      <c r="D179" s="76"/>
      <c r="E179" s="76"/>
      <c r="F179" s="76"/>
      <c r="G179" s="76"/>
      <c r="H179" s="76"/>
    </row>
    <row r="180" s="102" customFormat="1">
      <c r="A180" s="114" t="s">
        <v>264</v>
      </c>
      <c r="B180" s="76"/>
      <c r="C180" s="76"/>
      <c r="D180" s="76"/>
      <c r="E180" s="76"/>
      <c r="F180" s="76"/>
      <c r="G180" s="76"/>
      <c r="H180" s="76"/>
    </row>
    <row r="181" s="102" customFormat="1">
      <c r="A181" s="114" t="s">
        <v>265</v>
      </c>
      <c r="B181" s="76"/>
      <c r="C181" s="76"/>
      <c r="D181" s="76"/>
      <c r="E181" s="76"/>
      <c r="F181" s="76"/>
      <c r="G181" s="76"/>
      <c r="H181" s="76"/>
    </row>
    <row r="182" s="102" customFormat="1">
      <c r="A182" s="117"/>
    </row>
    <row r="183" s="102" customFormat="1">
      <c r="A183" s="117"/>
    </row>
    <row r="184" s="102" customFormat="1">
      <c r="A184" s="117"/>
      <c r="C184" s="123" t="s">
        <v>272</v>
      </c>
      <c r="D184" s="110"/>
      <c r="E184" s="110"/>
      <c r="F184" s="110"/>
    </row>
    <row r="185" s="102" customFormat="1" ht="15.75" customHeight="1">
      <c r="A185" s="111" t="s">
        <v>177</v>
      </c>
      <c r="B185" s="112" t="s">
        <v>273</v>
      </c>
      <c r="C185" s="76" t="s">
        <v>252</v>
      </c>
      <c r="D185" s="76"/>
      <c r="E185" s="136" t="s">
        <v>253</v>
      </c>
      <c r="F185" s="138"/>
      <c r="G185" s="134" t="s">
        <v>254</v>
      </c>
      <c r="H185" s="112" t="s">
        <v>274</v>
      </c>
    </row>
    <row r="186" s="102" customFormat="1" ht="78">
      <c r="A186" s="114" t="s">
        <v>184</v>
      </c>
      <c r="B186" s="112"/>
      <c r="C186" s="131" t="s">
        <v>257</v>
      </c>
      <c r="D186" s="116" t="s">
        <v>258</v>
      </c>
      <c r="E186" s="130" t="s">
        <v>259</v>
      </c>
      <c r="F186" s="131" t="s">
        <v>260</v>
      </c>
      <c r="G186" s="135"/>
      <c r="H186" s="112"/>
    </row>
    <row r="187" s="102" customFormat="1" ht="31.199999999999999">
      <c r="A187" s="114" t="s">
        <v>275</v>
      </c>
      <c r="B187" s="76">
        <v>0</v>
      </c>
      <c r="C187" s="76">
        <v>0</v>
      </c>
      <c r="D187" s="76">
        <f>SUM(D189:D194)</f>
        <v>0</v>
      </c>
      <c r="E187" s="76">
        <f>SUM(E189:E194)</f>
        <v>0</v>
      </c>
      <c r="F187" s="76">
        <f>SUM(F189:F194)</f>
        <v>0</v>
      </c>
      <c r="G187" s="76">
        <f>SUM(G189:G194)</f>
        <v>0</v>
      </c>
      <c r="H187" s="76">
        <f t="shared" ref="H187:H194" si="81">B187+C187-E187-F187</f>
        <v>0</v>
      </c>
    </row>
    <row r="188" s="102" customFormat="1">
      <c r="A188" s="114" t="s">
        <v>153</v>
      </c>
      <c r="B188" s="76">
        <v>0</v>
      </c>
      <c r="C188" s="76"/>
      <c r="D188" s="76"/>
      <c r="E188" s="76"/>
      <c r="F188" s="76"/>
      <c r="G188" s="76"/>
      <c r="H188" s="76">
        <f t="shared" si="81"/>
        <v>0</v>
      </c>
    </row>
    <row r="189" s="102" customFormat="1">
      <c r="A189" s="114" t="s">
        <v>276</v>
      </c>
      <c r="B189" s="76">
        <v>0</v>
      </c>
      <c r="C189" s="76"/>
      <c r="D189" s="76"/>
      <c r="E189" s="76"/>
      <c r="F189" s="76"/>
      <c r="G189" s="76"/>
      <c r="H189" s="76">
        <f t="shared" si="81"/>
        <v>0</v>
      </c>
    </row>
    <row r="190" s="102" customFormat="1">
      <c r="A190" s="114" t="s">
        <v>277</v>
      </c>
      <c r="B190" s="76">
        <v>0</v>
      </c>
      <c r="C190" s="76"/>
      <c r="D190" s="76"/>
      <c r="E190" s="76"/>
      <c r="F190" s="76"/>
      <c r="G190" s="76"/>
      <c r="H190" s="76">
        <f t="shared" si="81"/>
        <v>0</v>
      </c>
    </row>
    <row r="191" s="102" customFormat="1" ht="31.199999999999999">
      <c r="A191" s="114" t="s">
        <v>278</v>
      </c>
      <c r="B191" s="76">
        <v>0</v>
      </c>
      <c r="C191" s="76"/>
      <c r="D191" s="76"/>
      <c r="E191" s="76"/>
      <c r="F191" s="76"/>
      <c r="G191" s="76"/>
      <c r="H191" s="76">
        <f t="shared" si="81"/>
        <v>0</v>
      </c>
    </row>
    <row r="192" s="102" customFormat="1" ht="46.799999999999997">
      <c r="A192" s="114" t="s">
        <v>279</v>
      </c>
      <c r="B192" s="76">
        <v>0</v>
      </c>
      <c r="C192" s="76"/>
      <c r="D192" s="76"/>
      <c r="E192" s="76"/>
      <c r="F192" s="76"/>
      <c r="G192" s="76"/>
      <c r="H192" s="76">
        <f t="shared" si="81"/>
        <v>0</v>
      </c>
    </row>
    <row r="193" s="102" customFormat="1" ht="31.199999999999999">
      <c r="A193" s="114" t="s">
        <v>280</v>
      </c>
      <c r="B193" s="76">
        <v>0</v>
      </c>
      <c r="C193" s="76"/>
      <c r="D193" s="76"/>
      <c r="E193" s="76"/>
      <c r="F193" s="76"/>
      <c r="G193" s="76"/>
      <c r="H193" s="76">
        <f t="shared" si="81"/>
        <v>0</v>
      </c>
    </row>
    <row r="194" s="102" customFormat="1">
      <c r="A194" s="114" t="s">
        <v>281</v>
      </c>
      <c r="B194" s="76">
        <v>0</v>
      </c>
      <c r="C194" s="76"/>
      <c r="D194" s="76"/>
      <c r="E194" s="76"/>
      <c r="F194" s="76"/>
      <c r="G194" s="76"/>
      <c r="H194" s="76">
        <f t="shared" si="81"/>
        <v>0</v>
      </c>
    </row>
    <row r="195" s="102" customFormat="1" ht="31.199999999999999">
      <c r="A195" s="114" t="s">
        <v>282</v>
      </c>
      <c r="B195" s="76"/>
      <c r="C195" s="76"/>
      <c r="D195" s="76">
        <f>SUM(D197:D202)</f>
        <v>0</v>
      </c>
      <c r="E195" s="76">
        <f>SUM(E197:E202)</f>
        <v>0</v>
      </c>
      <c r="F195" s="76">
        <f>SUM(F197:F202)</f>
        <v>0</v>
      </c>
      <c r="G195" s="76">
        <f>SUM(G197:G202)</f>
        <v>0</v>
      </c>
      <c r="H195" s="76">
        <f t="shared" ref="H195:H203" si="82">B195+C195+E195+F195</f>
        <v>0</v>
      </c>
      <c r="I195" s="102">
        <f>B195-'1'!E46</f>
        <v>-2565248</v>
      </c>
      <c r="J195" s="102">
        <f>H195-'1'!D46</f>
        <v>-2027319</v>
      </c>
    </row>
    <row r="196" s="102" customFormat="1">
      <c r="A196" s="114" t="s">
        <v>153</v>
      </c>
      <c r="B196" s="76"/>
      <c r="C196" s="76"/>
      <c r="D196" s="76"/>
      <c r="E196" s="76"/>
      <c r="F196" s="76"/>
      <c r="G196" s="76"/>
      <c r="H196" s="76">
        <f t="shared" si="82"/>
        <v>0</v>
      </c>
    </row>
    <row r="197" s="102" customFormat="1">
      <c r="A197" s="114" t="s">
        <v>276</v>
      </c>
      <c r="B197" s="76"/>
      <c r="C197" s="76"/>
      <c r="D197" s="76"/>
      <c r="E197" s="76"/>
      <c r="F197" s="76"/>
      <c r="G197" s="76"/>
      <c r="H197" s="76">
        <f t="shared" si="82"/>
        <v>0</v>
      </c>
    </row>
    <row r="198" s="102" customFormat="1">
      <c r="A198" s="114" t="s">
        <v>277</v>
      </c>
      <c r="B198" s="76"/>
      <c r="C198" s="76"/>
      <c r="D198" s="76"/>
      <c r="E198" s="76"/>
      <c r="F198" s="76"/>
      <c r="G198" s="76"/>
      <c r="H198" s="76">
        <f t="shared" si="82"/>
        <v>0</v>
      </c>
    </row>
    <row r="199" s="102" customFormat="1" ht="31.199999999999999">
      <c r="A199" s="114" t="s">
        <v>278</v>
      </c>
      <c r="B199" s="76"/>
      <c r="C199" s="76"/>
      <c r="D199" s="76"/>
      <c r="E199" s="76"/>
      <c r="F199" s="76"/>
      <c r="G199" s="76"/>
      <c r="H199" s="76">
        <f t="shared" si="82"/>
        <v>0</v>
      </c>
    </row>
    <row r="200" s="102" customFormat="1" ht="46.799999999999997">
      <c r="A200" s="114" t="s">
        <v>279</v>
      </c>
      <c r="B200" s="76"/>
      <c r="C200" s="76"/>
      <c r="D200" s="76"/>
      <c r="E200" s="76"/>
      <c r="F200" s="76"/>
      <c r="G200" s="76"/>
      <c r="H200" s="76">
        <f t="shared" si="82"/>
        <v>0</v>
      </c>
    </row>
    <row r="201" s="102" customFormat="1" ht="31.199999999999999">
      <c r="A201" s="114" t="s">
        <v>280</v>
      </c>
      <c r="B201" s="76"/>
      <c r="C201" s="76"/>
      <c r="D201" s="76"/>
      <c r="E201" s="76"/>
      <c r="F201" s="76"/>
      <c r="G201" s="76"/>
      <c r="H201" s="76">
        <f t="shared" si="82"/>
        <v>0</v>
      </c>
    </row>
    <row r="202" s="102" customFormat="1">
      <c r="A202" s="114" t="s">
        <v>281</v>
      </c>
      <c r="B202" s="76"/>
      <c r="C202" s="76"/>
      <c r="D202" s="76"/>
      <c r="E202" s="76"/>
      <c r="F202" s="76"/>
      <c r="G202" s="76"/>
      <c r="H202" s="76">
        <f t="shared" si="82"/>
        <v>0</v>
      </c>
    </row>
    <row r="203" s="102" customFormat="1">
      <c r="A203" s="114" t="s">
        <v>98</v>
      </c>
      <c r="B203" s="76"/>
      <c r="C203" s="76"/>
      <c r="D203" s="76">
        <f>D195+D187</f>
        <v>0</v>
      </c>
      <c r="E203" s="76">
        <f>E195+E187</f>
        <v>0</v>
      </c>
      <c r="F203" s="76">
        <f>F195+F187</f>
        <v>0</v>
      </c>
      <c r="G203" s="76">
        <f>G195+G187</f>
        <v>0</v>
      </c>
      <c r="H203" s="76">
        <f t="shared" si="82"/>
        <v>0</v>
      </c>
    </row>
    <row r="204" s="102" customFormat="1">
      <c r="A204" s="117"/>
      <c r="B204" s="102">
        <f>B203-'1'!E46</f>
        <v>-2565248</v>
      </c>
      <c r="H204" s="102">
        <f>H203-'1'!D46</f>
        <v>-2027319</v>
      </c>
    </row>
    <row r="205" s="102" customFormat="1">
      <c r="A205" s="117"/>
      <c r="C205" s="123" t="s">
        <v>283</v>
      </c>
      <c r="D205" s="110"/>
      <c r="E205" s="110"/>
      <c r="F205" s="110"/>
    </row>
    <row r="206" s="102" customFormat="1">
      <c r="A206" s="111" t="s">
        <v>177</v>
      </c>
      <c r="B206" s="112" t="s">
        <v>273</v>
      </c>
      <c r="C206" s="76" t="s">
        <v>252</v>
      </c>
      <c r="D206" s="76"/>
      <c r="E206" s="136" t="s">
        <v>253</v>
      </c>
      <c r="F206" s="138"/>
      <c r="G206" s="134" t="s">
        <v>254</v>
      </c>
      <c r="H206" s="112" t="s">
        <v>274</v>
      </c>
    </row>
    <row r="207" s="102" customFormat="1" ht="78">
      <c r="A207" s="114" t="s">
        <v>184</v>
      </c>
      <c r="B207" s="112"/>
      <c r="C207" s="131" t="s">
        <v>257</v>
      </c>
      <c r="D207" s="116" t="s">
        <v>258</v>
      </c>
      <c r="E207" s="130" t="s">
        <v>259</v>
      </c>
      <c r="F207" s="131" t="s">
        <v>260</v>
      </c>
      <c r="G207" s="135"/>
      <c r="H207" s="112"/>
    </row>
    <row r="208" s="102" customFormat="1" ht="31.199999999999999">
      <c r="A208" s="114" t="s">
        <v>275</v>
      </c>
      <c r="B208" s="76">
        <f t="shared" ref="B208:B224" si="83">H187</f>
        <v>0</v>
      </c>
      <c r="C208" s="76">
        <f>SUM(C210:C215)</f>
        <v>0</v>
      </c>
      <c r="D208" s="76">
        <f>SUM(D210:D215)</f>
        <v>0</v>
      </c>
      <c r="E208" s="76">
        <f>SUM(E210:E215)</f>
        <v>0</v>
      </c>
      <c r="F208" s="76">
        <f>SUM(F210:F215)</f>
        <v>0</v>
      </c>
      <c r="G208" s="76">
        <f>SUM(G210:G215)</f>
        <v>0</v>
      </c>
      <c r="H208" s="76">
        <f t="shared" ref="H208:H215" si="84">B208+C208+E208+F208+G208</f>
        <v>0</v>
      </c>
    </row>
    <row r="209" s="102" customFormat="1">
      <c r="A209" s="114" t="s">
        <v>153</v>
      </c>
      <c r="B209" s="76">
        <f t="shared" si="83"/>
        <v>0</v>
      </c>
      <c r="C209" s="76"/>
      <c r="D209" s="76"/>
      <c r="E209" s="76"/>
      <c r="F209" s="76"/>
      <c r="G209" s="76"/>
      <c r="H209" s="76">
        <f t="shared" si="84"/>
        <v>0</v>
      </c>
    </row>
    <row r="210" s="102" customFormat="1">
      <c r="A210" s="114" t="s">
        <v>276</v>
      </c>
      <c r="B210" s="76">
        <f t="shared" si="83"/>
        <v>0</v>
      </c>
      <c r="C210" s="76"/>
      <c r="D210" s="76"/>
      <c r="E210" s="76"/>
      <c r="F210" s="76"/>
      <c r="G210" s="76"/>
      <c r="H210" s="76">
        <f t="shared" si="84"/>
        <v>0</v>
      </c>
    </row>
    <row r="211" s="102" customFormat="1">
      <c r="A211" s="114" t="s">
        <v>277</v>
      </c>
      <c r="B211" s="76">
        <f t="shared" si="83"/>
        <v>0</v>
      </c>
      <c r="C211" s="76"/>
      <c r="D211" s="76"/>
      <c r="E211" s="76"/>
      <c r="F211" s="76"/>
      <c r="G211" s="76"/>
      <c r="H211" s="76">
        <f t="shared" si="84"/>
        <v>0</v>
      </c>
    </row>
    <row r="212" s="102" customFormat="1" ht="31.199999999999999">
      <c r="A212" s="114" t="s">
        <v>278</v>
      </c>
      <c r="B212" s="76">
        <f t="shared" si="83"/>
        <v>0</v>
      </c>
      <c r="C212" s="76"/>
      <c r="D212" s="76"/>
      <c r="E212" s="76"/>
      <c r="F212" s="76"/>
      <c r="G212" s="76"/>
      <c r="H212" s="76">
        <f t="shared" si="84"/>
        <v>0</v>
      </c>
    </row>
    <row r="213" s="102" customFormat="1" ht="46.799999999999997">
      <c r="A213" s="114" t="s">
        <v>279</v>
      </c>
      <c r="B213" s="76">
        <f t="shared" si="83"/>
        <v>0</v>
      </c>
      <c r="C213" s="76"/>
      <c r="D213" s="76"/>
      <c r="E213" s="76"/>
      <c r="F213" s="76"/>
      <c r="G213" s="76"/>
      <c r="H213" s="76">
        <f t="shared" si="84"/>
        <v>0</v>
      </c>
    </row>
    <row r="214" s="102" customFormat="1" ht="31.199999999999999">
      <c r="A214" s="114" t="s">
        <v>280</v>
      </c>
      <c r="B214" s="76">
        <f t="shared" si="83"/>
        <v>0</v>
      </c>
      <c r="C214" s="76"/>
      <c r="D214" s="76"/>
      <c r="E214" s="76"/>
      <c r="F214" s="76"/>
      <c r="G214" s="76"/>
      <c r="H214" s="76">
        <f t="shared" si="84"/>
        <v>0</v>
      </c>
    </row>
    <row r="215" s="102" customFormat="1">
      <c r="A215" s="114" t="s">
        <v>281</v>
      </c>
      <c r="B215" s="76">
        <f t="shared" si="83"/>
        <v>0</v>
      </c>
      <c r="C215" s="76"/>
      <c r="D215" s="76"/>
      <c r="E215" s="76"/>
      <c r="F215" s="76"/>
      <c r="G215" s="76"/>
      <c r="H215" s="76">
        <f t="shared" si="84"/>
        <v>0</v>
      </c>
    </row>
    <row r="216" s="102" customFormat="1" ht="31.199999999999999">
      <c r="A216" s="114" t="s">
        <v>282</v>
      </c>
      <c r="B216" s="76">
        <f t="shared" ref="B216:G216" si="85">SUM(B218:B223)</f>
        <v>0</v>
      </c>
      <c r="C216" s="76">
        <f t="shared" si="85"/>
        <v>0</v>
      </c>
      <c r="D216" s="76">
        <f t="shared" si="85"/>
        <v>0</v>
      </c>
      <c r="E216" s="76">
        <f t="shared" si="85"/>
        <v>0</v>
      </c>
      <c r="F216" s="76">
        <f t="shared" si="85"/>
        <v>0</v>
      </c>
      <c r="G216" s="76">
        <f t="shared" si="85"/>
        <v>0</v>
      </c>
      <c r="H216" s="76">
        <f t="shared" ref="H216:H224" si="86">B216+C216+D216+E216+F216+G216</f>
        <v>0</v>
      </c>
      <c r="I216" s="102">
        <f>H216-'1'!C46</f>
        <v>-6817353</v>
      </c>
    </row>
    <row r="217" s="102" customFormat="1">
      <c r="A217" s="114" t="s">
        <v>153</v>
      </c>
      <c r="B217" s="76">
        <f t="shared" si="83"/>
        <v>0</v>
      </c>
      <c r="C217" s="76"/>
      <c r="D217" s="76"/>
      <c r="E217" s="76"/>
      <c r="F217" s="76"/>
      <c r="G217" s="76"/>
      <c r="H217" s="76">
        <f t="shared" si="86"/>
        <v>0</v>
      </c>
    </row>
    <row r="218" s="102" customFormat="1">
      <c r="A218" s="114" t="s">
        <v>276</v>
      </c>
      <c r="B218" s="76">
        <f t="shared" si="83"/>
        <v>0</v>
      </c>
      <c r="C218" s="76"/>
      <c r="D218" s="76"/>
      <c r="E218" s="76"/>
      <c r="F218" s="76"/>
      <c r="G218" s="76"/>
      <c r="H218" s="76">
        <f t="shared" si="86"/>
        <v>0</v>
      </c>
    </row>
    <row r="219" s="102" customFormat="1">
      <c r="A219" s="114" t="s">
        <v>277</v>
      </c>
      <c r="B219" s="76">
        <f t="shared" si="83"/>
        <v>0</v>
      </c>
      <c r="C219" s="76"/>
      <c r="D219" s="76"/>
      <c r="E219" s="76"/>
      <c r="F219" s="76"/>
      <c r="G219" s="76"/>
      <c r="H219" s="76">
        <f t="shared" si="86"/>
        <v>0</v>
      </c>
    </row>
    <row r="220" s="102" customFormat="1" ht="31.199999999999999">
      <c r="A220" s="114" t="s">
        <v>278</v>
      </c>
      <c r="B220" s="76">
        <f t="shared" si="83"/>
        <v>0</v>
      </c>
      <c r="C220" s="76"/>
      <c r="D220" s="76"/>
      <c r="E220" s="76"/>
      <c r="F220" s="76"/>
      <c r="G220" s="76"/>
      <c r="H220" s="76">
        <f t="shared" si="86"/>
        <v>0</v>
      </c>
    </row>
    <row r="221" s="102" customFormat="1" ht="46.799999999999997">
      <c r="A221" s="114" t="s">
        <v>279</v>
      </c>
      <c r="B221" s="76">
        <f t="shared" si="83"/>
        <v>0</v>
      </c>
      <c r="C221" s="76"/>
      <c r="D221" s="76"/>
      <c r="E221" s="76"/>
      <c r="F221" s="76"/>
      <c r="G221" s="76"/>
      <c r="H221" s="76">
        <f t="shared" si="86"/>
        <v>0</v>
      </c>
    </row>
    <row r="222" s="102" customFormat="1" ht="31.199999999999999">
      <c r="A222" s="114" t="s">
        <v>280</v>
      </c>
      <c r="B222" s="76">
        <f t="shared" si="83"/>
        <v>0</v>
      </c>
      <c r="C222" s="76"/>
      <c r="D222" s="76"/>
      <c r="E222" s="76"/>
      <c r="F222" s="76"/>
      <c r="G222" s="76"/>
      <c r="H222" s="76">
        <f t="shared" si="86"/>
        <v>0</v>
      </c>
    </row>
    <row r="223" s="102" customFormat="1">
      <c r="A223" s="114" t="s">
        <v>281</v>
      </c>
      <c r="B223" s="76">
        <f t="shared" si="83"/>
        <v>0</v>
      </c>
      <c r="C223" s="76"/>
      <c r="D223" s="76"/>
      <c r="E223" s="76"/>
      <c r="F223" s="76"/>
      <c r="G223" s="76"/>
      <c r="H223" s="76">
        <f t="shared" si="86"/>
        <v>0</v>
      </c>
    </row>
    <row r="224" s="102" customFormat="1">
      <c r="A224" s="114" t="s">
        <v>98</v>
      </c>
      <c r="B224" s="76">
        <f t="shared" si="83"/>
        <v>0</v>
      </c>
      <c r="C224" s="76">
        <f>C216+C208</f>
        <v>0</v>
      </c>
      <c r="D224" s="76">
        <f>D216+D208</f>
        <v>0</v>
      </c>
      <c r="E224" s="76">
        <f>E216+E208</f>
        <v>0</v>
      </c>
      <c r="F224" s="76">
        <f>F216+F208</f>
        <v>0</v>
      </c>
      <c r="G224" s="76">
        <f>G216+G208</f>
        <v>0</v>
      </c>
      <c r="H224" s="76">
        <f t="shared" si="86"/>
        <v>0</v>
      </c>
    </row>
    <row r="225" s="102" customFormat="1">
      <c r="A225" s="117"/>
      <c r="H225" s="102">
        <f>H224-'1'!C46</f>
        <v>-6817353</v>
      </c>
      <c r="J225" s="102"/>
    </row>
    <row r="226" s="102" customFormat="1">
      <c r="A226" s="105" t="s">
        <v>284</v>
      </c>
      <c r="C226" s="139"/>
      <c r="D226" s="139"/>
      <c r="J226" s="102"/>
    </row>
    <row r="227" s="110" customFormat="1" ht="45" customHeight="1">
      <c r="A227" s="140" t="s">
        <v>177</v>
      </c>
      <c r="B227" s="141" t="s">
        <v>95</v>
      </c>
      <c r="C227" s="142" t="str">
        <f t="shared" ref="C227:I227" si="87">B256</f>
        <v xml:space="preserve">2019 год</v>
      </c>
      <c r="D227" s="142" t="str">
        <f t="shared" si="87"/>
        <v xml:space="preserve">2018 год</v>
      </c>
      <c r="E227" s="142" t="str">
        <f t="shared" si="87"/>
        <v xml:space="preserve">2017 год</v>
      </c>
      <c r="F227" s="142" t="str">
        <f t="shared" si="87"/>
        <v xml:space="preserve">2016 год</v>
      </c>
      <c r="G227" s="142" t="str">
        <f t="shared" si="87"/>
        <v xml:space="preserve">2015 год</v>
      </c>
      <c r="H227" s="142" t="str">
        <f t="shared" si="87"/>
        <v xml:space="preserve">2014 год</v>
      </c>
      <c r="I227" s="142" t="str">
        <f t="shared" si="87"/>
        <v xml:space="preserve">2013 год</v>
      </c>
      <c r="J227" s="102"/>
    </row>
    <row r="228" ht="15" customHeight="1">
      <c r="A228" s="133" t="s">
        <v>285</v>
      </c>
      <c r="B228" s="143">
        <v>5610</v>
      </c>
      <c r="C228" s="112"/>
      <c r="D228" s="112"/>
      <c r="E228" s="112"/>
      <c r="F228" s="112"/>
      <c r="G228" s="112"/>
      <c r="H228" s="112"/>
      <c r="I228" s="112"/>
    </row>
    <row r="229">
      <c r="A229" s="133" t="s">
        <v>286</v>
      </c>
      <c r="B229" s="143">
        <v>5620</v>
      </c>
      <c r="C229" s="45"/>
      <c r="D229" s="45"/>
      <c r="E229" s="45"/>
      <c r="F229" s="45"/>
      <c r="G229" s="45"/>
      <c r="H229" s="45"/>
      <c r="I229" s="45"/>
    </row>
    <row r="230" ht="31.199999999999999">
      <c r="A230" s="133" t="s">
        <v>287</v>
      </c>
      <c r="B230" s="143">
        <v>5630</v>
      </c>
      <c r="C230" s="45"/>
      <c r="D230" s="45"/>
      <c r="E230" s="45"/>
      <c r="F230" s="45"/>
      <c r="G230" s="45"/>
      <c r="H230" s="45"/>
      <c r="I230" s="45"/>
    </row>
    <row r="231">
      <c r="A231" s="133" t="s">
        <v>288</v>
      </c>
      <c r="B231" s="143">
        <v>5640</v>
      </c>
      <c r="C231" s="45"/>
      <c r="D231" s="45"/>
      <c r="E231" s="45"/>
      <c r="F231" s="45"/>
      <c r="G231" s="45"/>
      <c r="H231" s="45"/>
      <c r="I231" s="45"/>
    </row>
    <row r="232">
      <c r="A232" s="133" t="s">
        <v>289</v>
      </c>
      <c r="B232" s="143">
        <v>5650</v>
      </c>
      <c r="C232" s="45"/>
      <c r="D232" s="45"/>
      <c r="E232" s="45"/>
      <c r="F232" s="45"/>
      <c r="G232" s="45"/>
      <c r="H232" s="45"/>
      <c r="I232" s="45"/>
    </row>
    <row r="233">
      <c r="A233" s="133" t="s">
        <v>290</v>
      </c>
      <c r="B233" s="143">
        <v>5660</v>
      </c>
      <c r="C233" s="144"/>
      <c r="D233" s="144"/>
      <c r="E233" s="144"/>
      <c r="F233" s="144"/>
      <c r="G233" s="144"/>
      <c r="H233" s="144"/>
      <c r="I233" s="144"/>
      <c r="J233" s="102"/>
    </row>
    <row r="234" ht="31.199999999999999">
      <c r="A234" s="133" t="s">
        <v>291</v>
      </c>
      <c r="B234" s="143"/>
      <c r="C234" s="145"/>
      <c r="D234" s="145"/>
      <c r="E234" s="145"/>
      <c r="F234" s="145"/>
      <c r="G234" s="145"/>
      <c r="H234" s="145"/>
      <c r="I234" s="145"/>
      <c r="J234" s="102"/>
    </row>
    <row r="235" ht="31.199999999999999">
      <c r="A235" s="133" t="s">
        <v>292</v>
      </c>
      <c r="B235" s="143">
        <v>5670</v>
      </c>
      <c r="C235" s="144"/>
      <c r="D235" s="144"/>
      <c r="E235" s="144"/>
      <c r="F235" s="144"/>
      <c r="G235" s="144"/>
      <c r="H235" s="144"/>
      <c r="I235" s="144"/>
      <c r="J235" s="102"/>
    </row>
    <row r="236">
      <c r="A236" s="133" t="s">
        <v>293</v>
      </c>
      <c r="B236" s="143">
        <v>5680</v>
      </c>
      <c r="C236" s="144"/>
      <c r="D236" s="144"/>
      <c r="E236" s="144"/>
      <c r="F236" s="144"/>
      <c r="G236" s="144"/>
      <c r="H236" s="144"/>
      <c r="I236" s="144"/>
      <c r="J236" s="102"/>
    </row>
    <row r="237">
      <c r="A237" s="133"/>
      <c r="B237" s="143"/>
      <c r="C237" s="146"/>
      <c r="D237" s="146"/>
      <c r="E237" s="146"/>
      <c r="F237" s="146"/>
      <c r="G237" s="146"/>
      <c r="H237" s="146"/>
      <c r="I237" s="146"/>
      <c r="J237" s="102"/>
    </row>
    <row r="238" s="102" customFormat="1" ht="31.199999999999999">
      <c r="A238" s="114" t="s">
        <v>294</v>
      </c>
      <c r="B238" s="147">
        <v>5600</v>
      </c>
      <c r="C238" s="145">
        <f t="shared" ref="C238:I238" si="88">C234+C233+C235+C236</f>
        <v>0</v>
      </c>
      <c r="D238" s="145">
        <f t="shared" si="88"/>
        <v>0</v>
      </c>
      <c r="E238" s="145">
        <f t="shared" si="88"/>
        <v>0</v>
      </c>
      <c r="F238" s="145">
        <f t="shared" si="88"/>
        <v>0</v>
      </c>
      <c r="G238" s="145">
        <f t="shared" si="88"/>
        <v>0</v>
      </c>
      <c r="H238" s="145">
        <f t="shared" si="88"/>
        <v>0</v>
      </c>
      <c r="I238" s="145">
        <f t="shared" si="88"/>
        <v>0</v>
      </c>
      <c r="J238" s="102"/>
    </row>
    <row r="239" s="102" customFormat="1">
      <c r="A239" s="117"/>
      <c r="B239" s="120"/>
      <c r="C239" s="148">
        <f>'2'!C8+'2'!C10+'2'!C11+C238</f>
        <v>-18342702</v>
      </c>
      <c r="D239" s="148">
        <f>'2'!D8+'2'!D10+'2'!D11+D238</f>
        <v>-19744407</v>
      </c>
      <c r="E239" s="148">
        <f>'2'!E8+'2'!E10+'2'!E11+E238</f>
        <v>-17314516</v>
      </c>
      <c r="F239" s="148">
        <f>'2'!F8+'2'!F10+'2'!F11+F238</f>
        <v>-17554473</v>
      </c>
      <c r="G239" s="148">
        <f>'2'!G8+'2'!G10+'2'!G11+G238</f>
        <v>-15035034</v>
      </c>
      <c r="H239" s="148">
        <f>'2'!H8+'2'!H10+'2'!H11+H238</f>
        <v>-12043987</v>
      </c>
      <c r="I239" s="148">
        <f>'2'!I8+'2'!I10+'2'!I11+I238</f>
        <v>-12894116</v>
      </c>
    </row>
    <row r="240" s="102" customFormat="1" ht="16.199999999999999">
      <c r="A240" s="6" t="s">
        <v>295</v>
      </c>
      <c r="B240" s="9"/>
      <c r="C240"/>
      <c r="D240"/>
      <c r="E240" s="3"/>
      <c r="F240" s="4"/>
      <c r="G240" s="1"/>
    </row>
    <row r="241" s="110" customFormat="1" ht="31.199999999999999">
      <c r="A241" s="72" t="s">
        <v>57</v>
      </c>
      <c r="B241" s="149" t="s">
        <v>7</v>
      </c>
      <c r="C241" s="150" t="str">
        <f>'1'!C5</f>
        <v xml:space="preserve">на 31 декабря 2019 года</v>
      </c>
      <c r="D241" s="150" t="str">
        <f>'1'!D5</f>
        <v xml:space="preserve">на 31 декабря 2018 года</v>
      </c>
      <c r="E241" s="150" t="str">
        <f>'1'!E5</f>
        <v xml:space="preserve">на 31 декабря 2017 года</v>
      </c>
      <c r="F241" s="150" t="str">
        <f>'1'!F5</f>
        <v xml:space="preserve">на 31 декабря 2016 года</v>
      </c>
      <c r="G241" s="150" t="str">
        <f>'1'!G5</f>
        <v xml:space="preserve">на 31 декабря 2015 года</v>
      </c>
      <c r="H241" s="150" t="str">
        <f>'1'!H5</f>
        <v xml:space="preserve">на 31 декабря 2014 года</v>
      </c>
      <c r="I241" s="150" t="str">
        <f>'1'!I5</f>
        <v xml:space="preserve">на 31 декабря 2013 года</v>
      </c>
    </row>
    <row r="242" s="102" customFormat="1">
      <c r="A242" s="151" t="s">
        <v>296</v>
      </c>
      <c r="B242" s="95"/>
      <c r="C242" s="21">
        <f t="shared" ref="C242:I242" si="89">SUM(C244:C246)</f>
        <v>0</v>
      </c>
      <c r="D242" s="21">
        <f t="shared" si="89"/>
        <v>0</v>
      </c>
      <c r="E242" s="21">
        <f t="shared" si="89"/>
        <v>0</v>
      </c>
      <c r="F242" s="21">
        <f t="shared" si="89"/>
        <v>0</v>
      </c>
      <c r="G242" s="21">
        <f t="shared" si="89"/>
        <v>0</v>
      </c>
      <c r="H242" s="21">
        <f t="shared" si="89"/>
        <v>0</v>
      </c>
      <c r="I242" s="21">
        <f t="shared" si="89"/>
        <v>0</v>
      </c>
    </row>
    <row r="243" s="102" customFormat="1">
      <c r="A243" s="151" t="s">
        <v>297</v>
      </c>
      <c r="B243" s="95"/>
      <c r="C243" s="152"/>
      <c r="D243" s="152"/>
      <c r="E243" s="152"/>
      <c r="F243" s="152"/>
      <c r="G243" s="152"/>
      <c r="H243" s="152"/>
      <c r="I243" s="152"/>
    </row>
    <row r="244" s="102" customFormat="1">
      <c r="A244" s="151" t="s">
        <v>298</v>
      </c>
      <c r="B244" s="95"/>
      <c r="C244" s="21"/>
      <c r="D244" s="21"/>
      <c r="E244" s="21"/>
      <c r="F244" s="21"/>
      <c r="G244" s="21"/>
      <c r="H244" s="21"/>
      <c r="I244" s="21"/>
    </row>
    <row r="245" s="102" customFormat="1">
      <c r="A245" s="151" t="s">
        <v>299</v>
      </c>
      <c r="B245" s="95"/>
      <c r="C245" s="21"/>
      <c r="D245" s="21"/>
      <c r="E245" s="21"/>
      <c r="F245" s="21"/>
      <c r="G245" s="21"/>
      <c r="H245" s="21"/>
      <c r="I245" s="21"/>
    </row>
    <row r="246" s="102" customFormat="1">
      <c r="A246" s="151" t="s">
        <v>300</v>
      </c>
      <c r="B246" s="95"/>
      <c r="C246" s="21"/>
      <c r="D246" s="21"/>
      <c r="E246" s="21"/>
      <c r="F246" s="21"/>
      <c r="G246" s="21"/>
      <c r="H246" s="21"/>
      <c r="I246" s="21"/>
    </row>
    <row r="247" s="102" customFormat="1">
      <c r="A247" s="151" t="s">
        <v>301</v>
      </c>
      <c r="B247" s="95"/>
      <c r="C247" s="19">
        <f t="shared" ref="C247:I247" si="90">SUM(C249:C252)</f>
        <v>0</v>
      </c>
      <c r="D247" s="19">
        <f t="shared" si="90"/>
        <v>0</v>
      </c>
      <c r="E247" s="19">
        <f t="shared" si="90"/>
        <v>0</v>
      </c>
      <c r="F247" s="19">
        <f t="shared" si="90"/>
        <v>0</v>
      </c>
      <c r="G247" s="19">
        <f t="shared" si="90"/>
        <v>0</v>
      </c>
      <c r="H247" s="19">
        <f t="shared" si="90"/>
        <v>0</v>
      </c>
      <c r="I247" s="19">
        <f t="shared" si="90"/>
        <v>0</v>
      </c>
    </row>
    <row r="248" s="102" customFormat="1">
      <c r="A248" s="151" t="s">
        <v>297</v>
      </c>
      <c r="B248" s="95"/>
      <c r="C248" s="21"/>
      <c r="D248" s="21"/>
      <c r="E248" s="21"/>
      <c r="F248" s="21"/>
      <c r="G248" s="21"/>
      <c r="H248" s="21"/>
      <c r="I248" s="21"/>
    </row>
    <row r="249" s="102" customFormat="1">
      <c r="A249" s="151" t="s">
        <v>299</v>
      </c>
      <c r="B249" s="95"/>
      <c r="C249" s="21"/>
      <c r="D249" s="21"/>
      <c r="E249" s="21"/>
      <c r="F249" s="21"/>
      <c r="G249" s="21"/>
      <c r="H249" s="21"/>
      <c r="I249" s="21"/>
    </row>
    <row r="250" s="102" customFormat="1">
      <c r="A250" s="151" t="s">
        <v>300</v>
      </c>
      <c r="B250" s="95"/>
      <c r="C250" s="21"/>
      <c r="D250" s="21"/>
      <c r="E250" s="21"/>
      <c r="F250" s="21"/>
      <c r="G250" s="21"/>
      <c r="H250" s="21"/>
      <c r="I250" s="21"/>
    </row>
    <row r="251" s="102" customFormat="1">
      <c r="A251" s="151" t="s">
        <v>302</v>
      </c>
      <c r="B251" s="95"/>
      <c r="C251" s="21"/>
      <c r="D251" s="21"/>
      <c r="E251" s="21"/>
      <c r="F251" s="21"/>
      <c r="G251" s="21"/>
      <c r="H251" s="21"/>
      <c r="I251" s="21"/>
    </row>
    <row r="252" s="102" customFormat="1">
      <c r="A252" s="114" t="s">
        <v>249</v>
      </c>
      <c r="B252" s="76"/>
      <c r="C252" s="21"/>
      <c r="D252" s="21"/>
      <c r="E252" s="21"/>
      <c r="F252" s="21"/>
      <c r="G252" s="21"/>
      <c r="H252" s="21"/>
      <c r="I252" s="21"/>
    </row>
    <row r="253" s="102" customFormat="1">
      <c r="A253" s="117"/>
      <c r="B253" s="120"/>
      <c r="D253" s="148"/>
      <c r="E253" s="148"/>
    </row>
    <row r="254" s="102" customFormat="1">
      <c r="A254" s="117"/>
      <c r="B254" s="120"/>
      <c r="D254" s="148"/>
      <c r="E254" s="148"/>
    </row>
    <row r="255" s="102" customFormat="1">
      <c r="A255" s="103"/>
      <c r="B255" s="110" t="s">
        <v>303</v>
      </c>
      <c r="C255" s="139"/>
      <c r="D255" s="139"/>
    </row>
    <row r="256" s="102" customFormat="1">
      <c r="A256" s="153" t="s">
        <v>57</v>
      </c>
      <c r="B256" s="142" t="str">
        <f>B270</f>
        <v xml:space="preserve">2019 год</v>
      </c>
      <c r="C256" s="142" t="str">
        <f t="shared" ref="C256:H256" si="91">C270</f>
        <v xml:space="preserve">2018 год</v>
      </c>
      <c r="D256" s="142" t="str">
        <f t="shared" si="91"/>
        <v xml:space="preserve">2017 год</v>
      </c>
      <c r="E256" s="142" t="str">
        <f t="shared" si="91"/>
        <v xml:space="preserve">2016 год</v>
      </c>
      <c r="F256" s="142" t="str">
        <f t="shared" si="91"/>
        <v xml:space="preserve">2015 год</v>
      </c>
      <c r="G256" s="142" t="str">
        <f t="shared" si="91"/>
        <v xml:space="preserve">2014 год</v>
      </c>
      <c r="H256" s="142" t="str">
        <f t="shared" si="91"/>
        <v xml:space="preserve">2013 год</v>
      </c>
    </row>
    <row r="257" ht="31.199999999999999">
      <c r="A257" s="133" t="s">
        <v>304</v>
      </c>
      <c r="B257" s="145"/>
      <c r="C257" s="145"/>
      <c r="D257" s="145"/>
      <c r="E257" s="145"/>
      <c r="F257" s="145"/>
      <c r="G257" s="145"/>
      <c r="H257" s="145"/>
    </row>
    <row r="258" ht="31.199999999999999">
      <c r="A258" s="133" t="s">
        <v>305</v>
      </c>
      <c r="B258" s="145"/>
      <c r="C258" s="145"/>
      <c r="D258" s="145"/>
      <c r="E258" s="145"/>
      <c r="F258" s="145"/>
      <c r="G258" s="145"/>
      <c r="H258" s="145"/>
    </row>
    <row r="259" ht="31.199999999999999">
      <c r="A259" s="133" t="s">
        <v>306</v>
      </c>
      <c r="B259" s="154"/>
      <c r="C259" s="154"/>
      <c r="D259" s="154"/>
      <c r="E259" s="154"/>
      <c r="F259" s="154"/>
      <c r="G259" s="154"/>
      <c r="H259" s="154"/>
    </row>
    <row r="260" ht="31.199999999999999">
      <c r="A260" s="133" t="s">
        <v>307</v>
      </c>
      <c r="B260" s="154"/>
      <c r="C260" s="154"/>
      <c r="D260" s="154"/>
      <c r="E260" s="154"/>
      <c r="F260" s="154"/>
      <c r="G260" s="154"/>
      <c r="H260" s="154"/>
    </row>
    <row r="261" ht="31.199999999999999">
      <c r="A261" s="133" t="s">
        <v>308</v>
      </c>
      <c r="B261" s="154"/>
      <c r="C261" s="154"/>
      <c r="D261" s="154"/>
      <c r="E261" s="154"/>
      <c r="F261" s="154"/>
      <c r="G261" s="154"/>
      <c r="H261" s="154"/>
    </row>
    <row r="262">
      <c r="A262" s="155"/>
      <c r="B262" s="156"/>
      <c r="C262" s="139"/>
      <c r="D262" s="139"/>
    </row>
    <row r="263">
      <c r="A263" s="155"/>
      <c r="B263" s="156"/>
      <c r="C263" s="139"/>
      <c r="D263" s="139"/>
    </row>
    <row r="264">
      <c r="B264" s="110" t="s">
        <v>309</v>
      </c>
    </row>
    <row r="265" s="122" customFormat="1">
      <c r="A265" s="55" t="s">
        <v>177</v>
      </c>
      <c r="B265" s="142" t="str">
        <f>B270</f>
        <v xml:space="preserve">2019 год</v>
      </c>
      <c r="C265" s="142" t="str">
        <f t="shared" ref="C265:H265" si="92">C270</f>
        <v xml:space="preserve">2018 год</v>
      </c>
      <c r="D265" s="142" t="str">
        <f t="shared" si="92"/>
        <v xml:space="preserve">2017 год</v>
      </c>
      <c r="E265" s="142" t="str">
        <f t="shared" si="92"/>
        <v xml:space="preserve">2016 год</v>
      </c>
      <c r="F265" s="142" t="str">
        <f t="shared" si="92"/>
        <v xml:space="preserve">2015 год</v>
      </c>
      <c r="G265" s="142" t="str">
        <f t="shared" si="92"/>
        <v xml:space="preserve">2014 год</v>
      </c>
      <c r="H265" s="142" t="str">
        <f t="shared" si="92"/>
        <v xml:space="preserve">2013 год</v>
      </c>
    </row>
    <row r="266">
      <c r="A266" s="114" t="s">
        <v>310</v>
      </c>
      <c r="B266" s="157"/>
      <c r="C266" s="157"/>
      <c r="D266" s="157"/>
      <c r="E266" s="157"/>
      <c r="F266" s="157"/>
      <c r="G266" s="157"/>
      <c r="H266" s="157"/>
    </row>
    <row r="267" ht="31.199999999999999">
      <c r="A267" s="114" t="s">
        <v>311</v>
      </c>
      <c r="B267" s="157">
        <f t="shared" ref="B267:H267" si="93">B275+B276</f>
        <v>0</v>
      </c>
      <c r="C267" s="157">
        <f t="shared" si="93"/>
        <v>0</v>
      </c>
      <c r="D267" s="157">
        <f t="shared" si="93"/>
        <v>0</v>
      </c>
      <c r="E267" s="157">
        <f t="shared" si="93"/>
        <v>0</v>
      </c>
      <c r="F267" s="157">
        <f t="shared" si="93"/>
        <v>0</v>
      </c>
      <c r="G267" s="157">
        <f t="shared" si="93"/>
        <v>0</v>
      </c>
      <c r="H267" s="157">
        <f t="shared" si="93"/>
        <v>0</v>
      </c>
    </row>
    <row r="268">
      <c r="A268" s="158"/>
      <c r="B268" s="102"/>
      <c r="C268" s="102"/>
    </row>
    <row r="269">
      <c r="B269" s="110" t="s">
        <v>312</v>
      </c>
      <c r="C269" s="102"/>
    </row>
    <row r="270">
      <c r="A270" s="55" t="s">
        <v>177</v>
      </c>
      <c r="B270" s="142" t="str">
        <f>бс!C5</f>
        <v xml:space="preserve">2019 год</v>
      </c>
      <c r="C270" s="142" t="str">
        <f>бс!D5</f>
        <v xml:space="preserve">2018 год</v>
      </c>
      <c r="D270" s="142" t="str">
        <f>бс!E5</f>
        <v xml:space="preserve">2017 год</v>
      </c>
      <c r="E270" s="142" t="str">
        <f>бс!F5</f>
        <v xml:space="preserve">2016 год</v>
      </c>
      <c r="F270" s="142" t="str">
        <f>бс!G5</f>
        <v xml:space="preserve">2015 год</v>
      </c>
      <c r="G270" s="142" t="str">
        <f>бс!H5</f>
        <v xml:space="preserve">2014 год</v>
      </c>
      <c r="H270" s="142" t="str">
        <f>бс!I5</f>
        <v xml:space="preserve">2013 год</v>
      </c>
    </row>
    <row r="271" ht="31.199999999999999">
      <c r="A271" s="114" t="s">
        <v>313</v>
      </c>
      <c r="B271" s="159"/>
      <c r="C271" s="159"/>
      <c r="D271" s="159"/>
      <c r="E271" s="159"/>
      <c r="F271" s="159"/>
      <c r="G271" s="159"/>
      <c r="H271" s="159"/>
    </row>
    <row r="272" ht="46.799999999999997">
      <c r="A272" s="114" t="s">
        <v>314</v>
      </c>
      <c r="B272" s="159"/>
      <c r="C272" s="159"/>
      <c r="D272" s="159"/>
      <c r="E272" s="159"/>
      <c r="F272" s="159"/>
      <c r="G272" s="159"/>
      <c r="H272" s="159"/>
    </row>
    <row r="273" ht="31.199999999999999">
      <c r="A273" s="114" t="s">
        <v>315</v>
      </c>
      <c r="B273" s="157"/>
      <c r="C273" s="157"/>
      <c r="D273" s="157"/>
      <c r="E273" s="157"/>
      <c r="F273" s="157"/>
      <c r="G273" s="157"/>
      <c r="H273" s="157"/>
    </row>
    <row r="274" ht="31.199999999999999">
      <c r="A274" s="114" t="s">
        <v>316</v>
      </c>
      <c r="B274" s="157"/>
      <c r="C274" s="157"/>
      <c r="D274" s="157"/>
      <c r="E274" s="157"/>
      <c r="F274" s="157"/>
      <c r="G274" s="157"/>
      <c r="H274" s="157"/>
    </row>
    <row r="275">
      <c r="A275" s="114" t="s">
        <v>317</v>
      </c>
      <c r="B275" s="157"/>
      <c r="C275" s="157"/>
      <c r="D275" s="157"/>
      <c r="E275" s="157"/>
      <c r="F275" s="157"/>
      <c r="G275" s="157"/>
      <c r="H275" s="157"/>
    </row>
    <row r="276">
      <c r="A276" s="114" t="s">
        <v>318</v>
      </c>
      <c r="B276" s="157"/>
      <c r="C276" s="157"/>
      <c r="D276" s="157"/>
      <c r="E276" s="157"/>
      <c r="F276" s="157"/>
      <c r="G276" s="157"/>
      <c r="H276" s="157"/>
    </row>
  </sheetData>
  <mergeCells count="79">
    <mergeCell ref="B185:B186"/>
    <mergeCell ref="C185:D185"/>
    <mergeCell ref="D160:E160"/>
    <mergeCell ref="B121:B122"/>
    <mergeCell ref="C121:D121"/>
    <mergeCell ref="B160:C160"/>
    <mergeCell ref="B133:B134"/>
    <mergeCell ref="C133:D133"/>
    <mergeCell ref="B145:C145"/>
    <mergeCell ref="D145:E145"/>
    <mergeCell ref="C175:D175"/>
    <mergeCell ref="E175:F175"/>
    <mergeCell ref="F160:H160"/>
    <mergeCell ref="F145:H145"/>
    <mergeCell ref="E133:E134"/>
    <mergeCell ref="E121:E122"/>
    <mergeCell ref="H206:H207"/>
    <mergeCell ref="B206:B207"/>
    <mergeCell ref="C206:D206"/>
    <mergeCell ref="E206:F206"/>
    <mergeCell ref="G206:G207"/>
    <mergeCell ref="B100:C100"/>
    <mergeCell ref="G7:G8"/>
    <mergeCell ref="G35:G36"/>
    <mergeCell ref="A175:A176"/>
    <mergeCell ref="B175:B176"/>
    <mergeCell ref="G175:H175"/>
    <mergeCell ref="A80:A81"/>
    <mergeCell ref="A100:A101"/>
    <mergeCell ref="B80:C80"/>
    <mergeCell ref="D80:D81"/>
    <mergeCell ref="A133:A134"/>
    <mergeCell ref="A121:A122"/>
    <mergeCell ref="B54:C54"/>
    <mergeCell ref="D54:D55"/>
    <mergeCell ref="G54:G55"/>
    <mergeCell ref="D20:D21"/>
    <mergeCell ref="E54:F54"/>
    <mergeCell ref="G20:G21"/>
    <mergeCell ref="E35:F35"/>
    <mergeCell ref="D100:D101"/>
    <mergeCell ref="E80:E81"/>
    <mergeCell ref="E100:E101"/>
    <mergeCell ref="F80:H80"/>
    <mergeCell ref="F100:H100"/>
    <mergeCell ref="I80:J80"/>
    <mergeCell ref="I100:J100"/>
    <mergeCell ref="J121:K121"/>
    <mergeCell ref="K80:L80"/>
    <mergeCell ref="K100:L100"/>
    <mergeCell ref="H7:H8"/>
    <mergeCell ref="I7:J7"/>
    <mergeCell ref="J35:K35"/>
    <mergeCell ref="H35:I35"/>
    <mergeCell ref="I20:J20"/>
    <mergeCell ref="H20:H21"/>
    <mergeCell ref="B7:C7"/>
    <mergeCell ref="D7:D8"/>
    <mergeCell ref="B35:C35"/>
    <mergeCell ref="B20:C20"/>
    <mergeCell ref="E7:F7"/>
    <mergeCell ref="E20:F20"/>
    <mergeCell ref="D35:D36"/>
    <mergeCell ref="H121:H122"/>
    <mergeCell ref="H54:I54"/>
    <mergeCell ref="J133:K133"/>
    <mergeCell ref="H185:H186"/>
    <mergeCell ref="G185:G186"/>
    <mergeCell ref="I133:I134"/>
    <mergeCell ref="I160:I161"/>
    <mergeCell ref="H133:H134"/>
    <mergeCell ref="F133:G133"/>
    <mergeCell ref="J160:K160"/>
    <mergeCell ref="J145:K145"/>
    <mergeCell ref="I145:I146"/>
    <mergeCell ref="E185:F185"/>
    <mergeCell ref="F121:G121"/>
    <mergeCell ref="J54:K54"/>
    <mergeCell ref="I121:I122"/>
  </mergeCells>
  <hyperlinks>
    <hyperlink location="'0'!A1" ref="A1"/>
  </hyperlinks>
  <printOptions headings="0" gridLines="0"/>
  <pageMargins left="0.75" right="0.75" top="0.48000000000000004" bottom="0.51000000000000023" header="0.5" footer="0.5"/>
  <pageSetup paperSize="9" scale="11" fitToWidth="1" fitToHeight="1" pageOrder="downThenOver" orientation="portrait" usePrinterDefaults="1" blackAndWhite="0" draft="0" cellComments="none" useFirstPageNumber="0" errors="displayed" horizontalDpi="4294967293" verticalDpi="6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1"/>
  </sheetPr>
  <sheetViews>
    <sheetView topLeftCell="A15" zoomScale="100" workbookViewId="0">
      <selection activeCell="C37" activeCellId="0" sqref="C37"/>
    </sheetView>
  </sheetViews>
  <sheetFormatPr defaultColWidth="9.109375" defaultRowHeight="15.6"/>
  <cols>
    <col customWidth="1" min="1" max="1" style="1" width="60.88671875"/>
    <col customWidth="1" min="2" max="2" style="2" width="10.88671875"/>
    <col customWidth="1" min="3" max="4" width="17.6640625"/>
    <col customWidth="1" min="5" max="5" style="3" width="17.6640625"/>
    <col customWidth="1" min="6" max="6" style="4" width="17.6640625"/>
    <col customWidth="1" min="7" max="7" style="2" width="17.6640625"/>
    <col customWidth="1" min="8" max="8" style="1" width="17.6640625"/>
    <col customWidth="1" min="9" max="9" style="5" width="17.6640625"/>
    <col bestFit="1" customWidth="1" min="10" max="10" style="1" width="10.33203125"/>
    <col bestFit="1" customWidth="1" min="11" max="11" style="1" width="11.44140625"/>
    <col min="12" max="16384" style="1" width="9.109375"/>
  </cols>
  <sheetData>
    <row r="1">
      <c r="B1" s="1"/>
      <c r="G1" s="1"/>
    </row>
    <row r="2">
      <c r="A2" s="6" t="str">
        <f>'1'!A2</f>
        <v xml:space="preserve">ПАО "ДОРОГОБУЖ" </v>
      </c>
      <c r="B2" s="7"/>
      <c r="C2" s="8"/>
      <c r="D2" s="8"/>
      <c r="E2" s="3"/>
      <c r="F2" s="4"/>
      <c r="G2" s="1"/>
    </row>
    <row r="3" ht="16.199999999999999">
      <c r="A3" s="6" t="s">
        <v>319</v>
      </c>
      <c r="B3" s="9" t="str">
        <f>'1'!B3</f>
        <v xml:space="preserve">2013-2019 годы </v>
      </c>
      <c r="E3" s="3"/>
      <c r="F3" s="10"/>
      <c r="G3" s="1"/>
    </row>
    <row r="4" ht="16.199999999999999">
      <c r="A4" s="6" t="s">
        <v>4</v>
      </c>
      <c r="B4" s="9" t="s">
        <v>5</v>
      </c>
      <c r="E4" s="3"/>
      <c r="F4" s="4"/>
      <c r="G4" s="1"/>
    </row>
    <row r="5" s="6" customFormat="1" ht="31.199999999999999">
      <c r="A5" s="11" t="s">
        <v>6</v>
      </c>
      <c r="B5" s="12" t="s">
        <v>7</v>
      </c>
      <c r="C5" s="13" t="s">
        <v>320</v>
      </c>
      <c r="D5" s="13" t="s">
        <v>321</v>
      </c>
      <c r="E5" s="13" t="s">
        <v>322</v>
      </c>
      <c r="F5" s="13" t="s">
        <v>323</v>
      </c>
      <c r="G5" s="13" t="s">
        <v>324</v>
      </c>
      <c r="H5" s="13" t="s">
        <v>325</v>
      </c>
      <c r="I5" s="13" t="s">
        <v>326</v>
      </c>
    </row>
    <row r="6" s="6" customFormat="1">
      <c r="A6" s="14">
        <v>1</v>
      </c>
      <c r="B6" s="23">
        <v>2</v>
      </c>
      <c r="C6" s="160">
        <v>3</v>
      </c>
      <c r="D6" s="160">
        <v>4</v>
      </c>
      <c r="E6" s="160">
        <v>5</v>
      </c>
      <c r="F6" s="160">
        <v>6</v>
      </c>
      <c r="G6" s="160">
        <v>7</v>
      </c>
      <c r="H6" s="160">
        <v>8</v>
      </c>
      <c r="I6" s="160">
        <v>9</v>
      </c>
    </row>
    <row r="7">
      <c r="A7" s="17" t="s">
        <v>16</v>
      </c>
      <c r="B7" s="18"/>
      <c r="C7" s="161"/>
      <c r="D7" s="161"/>
      <c r="E7" s="161"/>
      <c r="F7" s="161"/>
      <c r="G7" s="161"/>
      <c r="H7" s="161"/>
      <c r="I7" s="161"/>
    </row>
    <row r="8">
      <c r="A8" s="17" t="s">
        <v>17</v>
      </c>
      <c r="B8" s="20">
        <v>1110</v>
      </c>
      <c r="C8" s="162">
        <f>AVERAGE('1'!C8:D8)</f>
        <v>0</v>
      </c>
      <c r="D8" s="162">
        <f>AVERAGE('1'!D8:E8)</f>
        <v>0</v>
      </c>
      <c r="E8" s="162">
        <f>AVERAGE('1'!E8:F8)</f>
        <v>0</v>
      </c>
      <c r="F8" s="162">
        <f>AVERAGE('1'!F8:G8)</f>
        <v>0</v>
      </c>
      <c r="G8" s="162">
        <f>AVERAGE('1'!G8:H8)</f>
        <v>0</v>
      </c>
      <c r="H8" s="162">
        <f>AVERAGE('1'!H8:I8)</f>
        <v>37</v>
      </c>
      <c r="I8" s="162">
        <f>AVERAGE('1'!I8:J8)</f>
        <v>157.5</v>
      </c>
    </row>
    <row r="9">
      <c r="A9" s="17" t="s">
        <v>18</v>
      </c>
      <c r="B9" s="20">
        <v>1120</v>
      </c>
      <c r="C9" s="162">
        <f>AVERAGE('1'!C9:D9)</f>
        <v>0</v>
      </c>
      <c r="D9" s="162">
        <f>AVERAGE('1'!D9:E9)</f>
        <v>0</v>
      </c>
      <c r="E9" s="162">
        <f>AVERAGE('1'!E9:F9)</f>
        <v>0</v>
      </c>
      <c r="F9" s="162">
        <f>AVERAGE('1'!F9:G9)</f>
        <v>0</v>
      </c>
      <c r="G9" s="162">
        <f>AVERAGE('1'!G9:H9)</f>
        <v>0</v>
      </c>
      <c r="H9" s="162">
        <f>AVERAGE('1'!H9:I9)</f>
        <v>0</v>
      </c>
      <c r="I9" s="162">
        <f>AVERAGE('1'!I9:J9)</f>
        <v>0</v>
      </c>
    </row>
    <row r="10">
      <c r="A10" s="17" t="s">
        <v>19</v>
      </c>
      <c r="B10" s="20">
        <v>1130</v>
      </c>
      <c r="C10" s="162">
        <f>AVERAGE('1'!C10:D10)</f>
        <v>5918929.5</v>
      </c>
      <c r="D10" s="162">
        <f>AVERAGE('1'!D10:E10)</f>
        <v>3864455.5</v>
      </c>
      <c r="E10" s="162">
        <f>AVERAGE('1'!E10:F10)</f>
        <v>3918029</v>
      </c>
      <c r="F10" s="162">
        <f>AVERAGE('1'!F10:G10)</f>
        <v>3887179</v>
      </c>
      <c r="G10" s="162">
        <f>AVERAGE('1'!G10:H10)</f>
        <v>3888485</v>
      </c>
      <c r="H10" s="162">
        <f>AVERAGE('1'!H10:I10)</f>
        <v>3757944.5</v>
      </c>
      <c r="I10" s="162">
        <f>AVERAGE('1'!I10:J10)</f>
        <v>3596080</v>
      </c>
    </row>
    <row r="11" ht="18" customHeight="1">
      <c r="A11" s="17" t="s">
        <v>20</v>
      </c>
      <c r="B11" s="20">
        <v>1140</v>
      </c>
      <c r="C11" s="162">
        <f>AVERAGE('1'!C11:D11)</f>
        <v>0</v>
      </c>
      <c r="D11" s="162">
        <f>AVERAGE('1'!D11:E11)</f>
        <v>0</v>
      </c>
      <c r="E11" s="162">
        <f>AVERAGE('1'!E11:F11)</f>
        <v>0</v>
      </c>
      <c r="F11" s="162">
        <f>AVERAGE('1'!F11:G11)</f>
        <v>0</v>
      </c>
      <c r="G11" s="162">
        <f>AVERAGE('1'!G11:H11)</f>
        <v>0</v>
      </c>
      <c r="H11" s="162">
        <f>AVERAGE('1'!H11:I11)</f>
        <v>0</v>
      </c>
      <c r="I11" s="162">
        <f>AVERAGE('1'!I11:J11)</f>
        <v>0</v>
      </c>
    </row>
    <row r="12">
      <c r="A12" s="17" t="s">
        <v>21</v>
      </c>
      <c r="B12" s="20">
        <v>1150</v>
      </c>
      <c r="C12" s="162">
        <f>AVERAGE('1'!C12:D12)</f>
        <v>9265974</v>
      </c>
      <c r="D12" s="162">
        <f>AVERAGE('1'!D12:E12)</f>
        <v>11511022</v>
      </c>
      <c r="E12" s="162">
        <f>AVERAGE('1'!E12:F12)</f>
        <v>9597759.5</v>
      </c>
      <c r="F12" s="162">
        <f>AVERAGE('1'!F12:G12)</f>
        <v>5522664.5</v>
      </c>
      <c r="G12" s="162">
        <f>AVERAGE('1'!G12:H12)</f>
        <v>6791468.5</v>
      </c>
      <c r="H12" s="162">
        <f>AVERAGE('1'!H12:I12)</f>
        <v>9730324</v>
      </c>
      <c r="I12" s="162">
        <f>AVERAGE('1'!I12:J12)</f>
        <v>13721840.5</v>
      </c>
    </row>
    <row r="13">
      <c r="A13" s="17" t="s">
        <v>22</v>
      </c>
      <c r="B13" s="20">
        <v>1160</v>
      </c>
      <c r="C13" s="162">
        <f>AVERAGE('1'!C13:D13)</f>
        <v>162762.5</v>
      </c>
      <c r="D13" s="162">
        <f>AVERAGE('1'!D13:E13)</f>
        <v>159370</v>
      </c>
      <c r="E13" s="162">
        <f>AVERAGE('1'!E13:F13)</f>
        <v>160605</v>
      </c>
      <c r="F13" s="162">
        <f>AVERAGE('1'!F13:G13)</f>
        <v>157177.5</v>
      </c>
      <c r="G13" s="162">
        <f>AVERAGE('1'!G13:H13)</f>
        <v>146799.5</v>
      </c>
      <c r="H13" s="162">
        <f>AVERAGE('1'!H13:I13)</f>
        <v>103769</v>
      </c>
      <c r="I13" s="162">
        <f>AVERAGE('1'!I13:J13)</f>
        <v>60585.5</v>
      </c>
    </row>
    <row r="14">
      <c r="A14" s="17" t="s">
        <v>23</v>
      </c>
      <c r="B14" s="20">
        <v>1170</v>
      </c>
      <c r="C14" s="162">
        <f>AVERAGE('1'!C14:D14)</f>
        <v>1714408</v>
      </c>
      <c r="D14" s="162">
        <f>AVERAGE('1'!D14:E14)</f>
        <v>1307835</v>
      </c>
      <c r="E14" s="162">
        <f>AVERAGE('1'!E14:F14)</f>
        <v>467071.5</v>
      </c>
      <c r="F14" s="162">
        <f>AVERAGE('1'!F14:G14)</f>
        <v>235754.5</v>
      </c>
      <c r="G14" s="162">
        <f>AVERAGE('1'!G14:H14)</f>
        <v>43113.5</v>
      </c>
      <c r="H14" s="162">
        <f>AVERAGE('1'!H14:I14)</f>
        <v>71671.5</v>
      </c>
      <c r="I14" s="162">
        <f>AVERAGE('1'!I14:J14)</f>
        <v>81726</v>
      </c>
    </row>
    <row r="15" s="6" customFormat="1">
      <c r="A15" s="22" t="s">
        <v>24</v>
      </c>
      <c r="B15" s="23">
        <v>1100</v>
      </c>
      <c r="C15" s="163">
        <f>SUM(C8:C14)</f>
        <v>17062074</v>
      </c>
      <c r="D15" s="163">
        <f t="shared" ref="D15:I15" si="94">SUM(D8:D14)</f>
        <v>16842682.5</v>
      </c>
      <c r="E15" s="163">
        <f t="shared" si="94"/>
        <v>14143465</v>
      </c>
      <c r="F15" s="163">
        <f t="shared" si="94"/>
        <v>9802775.5</v>
      </c>
      <c r="G15" s="163">
        <f t="shared" si="94"/>
        <v>10869866.5</v>
      </c>
      <c r="H15" s="163">
        <f t="shared" si="94"/>
        <v>13663746</v>
      </c>
      <c r="I15" s="163">
        <f t="shared" si="94"/>
        <v>17460389.5</v>
      </c>
    </row>
    <row r="16">
      <c r="A16" s="17" t="s">
        <v>25</v>
      </c>
      <c r="B16" s="18"/>
      <c r="C16" s="161"/>
      <c r="D16" s="161"/>
      <c r="E16" s="161"/>
      <c r="F16" s="161"/>
      <c r="G16" s="161"/>
      <c r="H16" s="161"/>
      <c r="I16" s="161"/>
    </row>
    <row r="17">
      <c r="A17" s="17" t="s">
        <v>26</v>
      </c>
      <c r="B17" s="20">
        <v>1210</v>
      </c>
      <c r="C17" s="162">
        <f>AVERAGE('1'!C17:D17)</f>
        <v>2906666.5</v>
      </c>
      <c r="D17" s="162">
        <f>AVERAGE('1'!D17:E17)</f>
        <v>2524122</v>
      </c>
      <c r="E17" s="162">
        <f>AVERAGE('1'!E17:F17)</f>
        <v>2388830</v>
      </c>
      <c r="F17" s="162">
        <f>AVERAGE('1'!F17:G17)</f>
        <v>2077538.5</v>
      </c>
      <c r="G17" s="162">
        <f>AVERAGE('1'!G17:H17)</f>
        <v>1819431</v>
      </c>
      <c r="H17" s="162">
        <f>AVERAGE('1'!H17:I17)</f>
        <v>1586497</v>
      </c>
      <c r="I17" s="162">
        <f>AVERAGE('1'!I17:J17)</f>
        <v>1658479.5</v>
      </c>
    </row>
    <row r="18" ht="31.199999999999999">
      <c r="A18" s="17" t="s">
        <v>27</v>
      </c>
      <c r="B18" s="20">
        <v>1220</v>
      </c>
      <c r="C18" s="162">
        <f>AVERAGE('1'!C18:D18)</f>
        <v>24808.5</v>
      </c>
      <c r="D18" s="162">
        <f>AVERAGE('1'!D18:E18)</f>
        <v>283046.5</v>
      </c>
      <c r="E18" s="162">
        <f>AVERAGE('1'!E18:F18)</f>
        <v>367992</v>
      </c>
      <c r="F18" s="162">
        <f>AVERAGE('1'!F18:G18)</f>
        <v>309569.5</v>
      </c>
      <c r="G18" s="162">
        <f>AVERAGE('1'!G18:H18)</f>
        <v>322904.5</v>
      </c>
      <c r="H18" s="162">
        <f>AVERAGE('1'!H18:I18)</f>
        <v>204800.5</v>
      </c>
      <c r="I18" s="162">
        <f>AVERAGE('1'!I18:J18)</f>
        <v>120017</v>
      </c>
    </row>
    <row r="19">
      <c r="A19" s="17" t="s">
        <v>28</v>
      </c>
      <c r="B19" s="20">
        <v>1230</v>
      </c>
      <c r="C19" s="162">
        <f>AVERAGE('1'!C19:D19)</f>
        <v>2900695.5</v>
      </c>
      <c r="D19" s="162">
        <f>AVERAGE('1'!D19:E19)</f>
        <v>3169324</v>
      </c>
      <c r="E19" s="162">
        <f>AVERAGE('1'!E19:F19)</f>
        <v>3473442</v>
      </c>
      <c r="F19" s="162">
        <f>AVERAGE('1'!F19:G19)</f>
        <v>4543106</v>
      </c>
      <c r="G19" s="162">
        <f>AVERAGE('1'!G19:H19)</f>
        <v>5464375</v>
      </c>
      <c r="H19" s="162">
        <f>AVERAGE('1'!H19:I19)</f>
        <v>4973655</v>
      </c>
      <c r="I19" s="162">
        <f>AVERAGE('1'!I19:J19)</f>
        <v>4498850</v>
      </c>
    </row>
    <row r="20">
      <c r="A20" s="26" t="s">
        <v>29</v>
      </c>
      <c r="B20" s="20">
        <v>1231</v>
      </c>
      <c r="C20" s="162">
        <f>AVERAGE('1'!C20:D20)</f>
        <v>0</v>
      </c>
      <c r="D20" s="162">
        <f>AVERAGE('1'!D20:E20)</f>
        <v>50684.5</v>
      </c>
      <c r="E20" s="162">
        <f>AVERAGE('1'!E20:F20)</f>
        <v>50684.5</v>
      </c>
      <c r="F20" s="162">
        <f>AVERAGE('1'!F20:G20)</f>
        <v>103362</v>
      </c>
      <c r="G20" s="162">
        <f>AVERAGE('1'!G20:H20)</f>
        <v>251059.5</v>
      </c>
      <c r="H20" s="162">
        <f>AVERAGE('1'!H20:I20)</f>
        <v>1038160.5</v>
      </c>
      <c r="I20" s="162">
        <f>AVERAGE('1'!I20:J20)</f>
        <v>2250700</v>
      </c>
    </row>
    <row r="21">
      <c r="A21" s="26" t="s">
        <v>30</v>
      </c>
      <c r="B21" s="20">
        <v>1232</v>
      </c>
      <c r="C21" s="162">
        <f>AVERAGE('1'!C21:D21)</f>
        <v>2900695.5</v>
      </c>
      <c r="D21" s="162">
        <f>AVERAGE('1'!D21:E21)</f>
        <v>3118639.5</v>
      </c>
      <c r="E21" s="162">
        <f>AVERAGE('1'!E21:F21)</f>
        <v>3422757.5</v>
      </c>
      <c r="F21" s="162">
        <f>AVERAGE('1'!F21:G21)</f>
        <v>4439744</v>
      </c>
      <c r="G21" s="162">
        <f>AVERAGE('1'!G21:H21)</f>
        <v>5213315.5</v>
      </c>
      <c r="H21" s="162">
        <f>AVERAGE('1'!H21:I21)</f>
        <v>3935494.5</v>
      </c>
      <c r="I21" s="162">
        <f>AVERAGE('1'!I21:J21)</f>
        <v>2248150</v>
      </c>
    </row>
    <row r="22" ht="31.199999999999999">
      <c r="A22" s="17" t="s">
        <v>31</v>
      </c>
      <c r="B22" s="20">
        <v>1240</v>
      </c>
      <c r="C22" s="162">
        <f>AVERAGE('1'!C22:D22)</f>
        <v>22810806</v>
      </c>
      <c r="D22" s="162">
        <f>AVERAGE('1'!D22:E22)</f>
        <v>24773744.5</v>
      </c>
      <c r="E22" s="162">
        <f>AVERAGE('1'!E22:F22)</f>
        <v>30412640.5</v>
      </c>
      <c r="F22" s="162">
        <f>AVERAGE('1'!F22:G22)</f>
        <v>31760161.5</v>
      </c>
      <c r="G22" s="162">
        <f>AVERAGE('1'!G22:H22)</f>
        <v>24442883.5</v>
      </c>
      <c r="H22" s="162">
        <f>AVERAGE('1'!H22:I22)</f>
        <v>17246720</v>
      </c>
      <c r="I22" s="162">
        <f>AVERAGE('1'!I22:J22)</f>
        <v>7069694</v>
      </c>
    </row>
    <row r="23">
      <c r="A23" s="17" t="s">
        <v>32</v>
      </c>
      <c r="B23" s="20">
        <v>1250</v>
      </c>
      <c r="C23" s="162">
        <f>AVERAGE('1'!C23:D23)</f>
        <v>2202480</v>
      </c>
      <c r="D23" s="162">
        <f>AVERAGE('1'!D23:E23)</f>
        <v>2064377.5</v>
      </c>
      <c r="E23" s="162">
        <f>AVERAGE('1'!E23:F23)</f>
        <v>3834733.5</v>
      </c>
      <c r="F23" s="162">
        <f>AVERAGE('1'!F23:G23)</f>
        <v>5601657</v>
      </c>
      <c r="G23" s="162">
        <f>AVERAGE('1'!G23:H23)</f>
        <v>5191600.5</v>
      </c>
      <c r="H23" s="162">
        <f>AVERAGE('1'!H23:I23)</f>
        <v>2118984</v>
      </c>
      <c r="I23" s="162">
        <f>AVERAGE('1'!I23:J23)</f>
        <v>670529.5</v>
      </c>
    </row>
    <row r="24">
      <c r="A24" s="17" t="s">
        <v>33</v>
      </c>
      <c r="B24" s="20">
        <v>1260</v>
      </c>
      <c r="C24" s="162">
        <f>AVERAGE('1'!C24:D24)</f>
        <v>471537.5</v>
      </c>
      <c r="D24" s="162">
        <f>AVERAGE('1'!D24:E24)</f>
        <v>184538.5</v>
      </c>
      <c r="E24" s="162">
        <f>AVERAGE('1'!E24:F24)</f>
        <v>169257.5</v>
      </c>
      <c r="F24" s="162">
        <f>AVERAGE('1'!F24:G24)</f>
        <v>265941</v>
      </c>
      <c r="G24" s="162">
        <f>AVERAGE('1'!G24:H24)</f>
        <v>234944</v>
      </c>
      <c r="H24" s="162">
        <f>AVERAGE('1'!H24:I24)</f>
        <v>110492</v>
      </c>
      <c r="I24" s="162">
        <f>AVERAGE('1'!I24:J24)</f>
        <v>90916</v>
      </c>
    </row>
    <row r="25" s="6" customFormat="1">
      <c r="A25" s="22" t="s">
        <v>34</v>
      </c>
      <c r="B25" s="23">
        <v>1200</v>
      </c>
      <c r="C25" s="163">
        <f t="shared" ref="C25:I25" si="95">SUM(C17:C19,C22,C23,C24)</f>
        <v>31316994</v>
      </c>
      <c r="D25" s="163">
        <f t="shared" si="95"/>
        <v>32999153</v>
      </c>
      <c r="E25" s="163">
        <f t="shared" si="95"/>
        <v>40646895.5</v>
      </c>
      <c r="F25" s="163">
        <f t="shared" si="95"/>
        <v>44557973.5</v>
      </c>
      <c r="G25" s="163">
        <f t="shared" si="95"/>
        <v>37476138.5</v>
      </c>
      <c r="H25" s="163">
        <f t="shared" si="95"/>
        <v>26241148.5</v>
      </c>
      <c r="I25" s="163">
        <f t="shared" si="95"/>
        <v>14108486</v>
      </c>
    </row>
    <row r="26" s="6" customFormat="1">
      <c r="A26" s="22" t="s">
        <v>35</v>
      </c>
      <c r="B26" s="23">
        <v>1600</v>
      </c>
      <c r="C26" s="163">
        <f t="shared" ref="C26:I26" si="96">C15+C25</f>
        <v>48379068</v>
      </c>
      <c r="D26" s="163">
        <f t="shared" si="96"/>
        <v>49841835.5</v>
      </c>
      <c r="E26" s="163">
        <f t="shared" si="96"/>
        <v>54790360.5</v>
      </c>
      <c r="F26" s="163">
        <f t="shared" si="96"/>
        <v>54360749</v>
      </c>
      <c r="G26" s="163">
        <f t="shared" si="96"/>
        <v>48346005</v>
      </c>
      <c r="H26" s="163">
        <f t="shared" si="96"/>
        <v>39904894.5</v>
      </c>
      <c r="I26" s="163">
        <f t="shared" si="96"/>
        <v>31568875.5</v>
      </c>
    </row>
    <row r="27">
      <c r="A27" s="27"/>
      <c r="B27" s="27"/>
      <c r="C27" s="164"/>
      <c r="D27" s="164"/>
      <c r="E27" s="164"/>
      <c r="F27" s="164"/>
      <c r="G27" s="164"/>
      <c r="H27" s="164"/>
      <c r="I27" s="164"/>
    </row>
    <row r="28" s="165" customFormat="1" ht="31.199999999999999">
      <c r="A28" s="11" t="s">
        <v>36</v>
      </c>
      <c r="B28" s="11" t="s">
        <v>7</v>
      </c>
      <c r="C28" s="166" t="str">
        <f t="shared" ref="C28:I28" si="97">C5</f>
        <v xml:space="preserve">2019 год</v>
      </c>
      <c r="D28" s="166" t="str">
        <f t="shared" si="97"/>
        <v xml:space="preserve">2018 год</v>
      </c>
      <c r="E28" s="166" t="str">
        <f t="shared" si="97"/>
        <v xml:space="preserve">2017 год</v>
      </c>
      <c r="F28" s="166" t="str">
        <f t="shared" si="97"/>
        <v xml:space="preserve">2016 год</v>
      </c>
      <c r="G28" s="166" t="str">
        <f t="shared" si="97"/>
        <v xml:space="preserve">2015 год</v>
      </c>
      <c r="H28" s="166" t="str">
        <f t="shared" si="97"/>
        <v xml:space="preserve">2014 год</v>
      </c>
      <c r="I28" s="166" t="str">
        <f t="shared" si="97"/>
        <v xml:space="preserve">2013 год</v>
      </c>
    </row>
    <row r="29" s="165" customFormat="1">
      <c r="A29" s="14">
        <f>A6</f>
        <v>1</v>
      </c>
      <c r="B29" s="14">
        <f t="shared" ref="B29:I29" si="98">B6</f>
        <v>2</v>
      </c>
      <c r="C29" s="167">
        <f t="shared" si="98"/>
        <v>3</v>
      </c>
      <c r="D29" s="167">
        <f t="shared" si="98"/>
        <v>4</v>
      </c>
      <c r="E29" s="167">
        <f t="shared" si="98"/>
        <v>5</v>
      </c>
      <c r="F29" s="167">
        <f t="shared" si="98"/>
        <v>6</v>
      </c>
      <c r="G29" s="167">
        <f t="shared" si="98"/>
        <v>7</v>
      </c>
      <c r="H29" s="167">
        <f t="shared" si="98"/>
        <v>8</v>
      </c>
      <c r="I29" s="167">
        <f t="shared" si="98"/>
        <v>9</v>
      </c>
    </row>
    <row r="30">
      <c r="A30" s="17" t="s">
        <v>37</v>
      </c>
      <c r="B30" s="18"/>
      <c r="C30" s="161"/>
      <c r="D30" s="161"/>
      <c r="E30" s="161"/>
      <c r="F30" s="161"/>
      <c r="G30" s="161"/>
      <c r="H30" s="161"/>
      <c r="I30" s="161"/>
    </row>
    <row r="31" ht="31.199999999999999">
      <c r="A31" s="17" t="s">
        <v>38</v>
      </c>
      <c r="B31" s="20">
        <v>1310</v>
      </c>
      <c r="C31" s="162">
        <f>AVERAGE('1'!C31:D31)</f>
        <v>218860</v>
      </c>
      <c r="D31" s="162">
        <f>AVERAGE('1'!D31:E31)</f>
        <v>218860</v>
      </c>
      <c r="E31" s="162">
        <f>AVERAGE('1'!E31:F31)</f>
        <v>218860</v>
      </c>
      <c r="F31" s="162">
        <f>AVERAGE('1'!F31:G31)</f>
        <v>218860</v>
      </c>
      <c r="G31" s="162">
        <f>AVERAGE('1'!G31:H31)</f>
        <v>218860</v>
      </c>
      <c r="H31" s="162">
        <f>AVERAGE('1'!H31:I31)</f>
        <v>218860</v>
      </c>
      <c r="I31" s="162">
        <f>AVERAGE('1'!I31:J31)</f>
        <v>218860</v>
      </c>
    </row>
    <row r="32" ht="15" customHeight="1">
      <c r="A32" s="17" t="s">
        <v>39</v>
      </c>
      <c r="B32" s="20">
        <v>1320</v>
      </c>
      <c r="C32" s="162">
        <f>AVERAGE('1'!C32:D32)</f>
        <v>0</v>
      </c>
      <c r="D32" s="162">
        <f>AVERAGE('1'!D32:E32)</f>
        <v>-48323.5</v>
      </c>
      <c r="E32" s="162">
        <f>AVERAGE('1'!E32:F32)</f>
        <v>-48323.5</v>
      </c>
      <c r="F32" s="162">
        <f>AVERAGE('1'!F32:G32)</f>
        <v>-10423.5</v>
      </c>
      <c r="G32" s="162">
        <f>AVERAGE('1'!G32:H32)</f>
        <v>-10423.5</v>
      </c>
      <c r="H32" s="162">
        <f>AVERAGE('1'!H32:I32)</f>
        <v>0</v>
      </c>
      <c r="I32" s="162">
        <f>AVERAGE('1'!I32:J32)</f>
        <v>0</v>
      </c>
    </row>
    <row r="33">
      <c r="A33" s="17" t="s">
        <v>40</v>
      </c>
      <c r="B33" s="20">
        <v>1340</v>
      </c>
      <c r="C33" s="162">
        <f>AVERAGE('1'!C33:D33)</f>
        <v>418064.5</v>
      </c>
      <c r="D33" s="162">
        <f>AVERAGE('1'!D33:E33)</f>
        <v>419773</v>
      </c>
      <c r="E33" s="162">
        <f>AVERAGE('1'!E33:F33)</f>
        <v>452738.5</v>
      </c>
      <c r="F33" s="162">
        <f>AVERAGE('1'!F33:G33)</f>
        <v>501500.5</v>
      </c>
      <c r="G33" s="162">
        <f>AVERAGE('1'!G33:H33)</f>
        <v>524881.5</v>
      </c>
      <c r="H33" s="162">
        <f>AVERAGE('1'!H33:I33)</f>
        <v>537337</v>
      </c>
      <c r="I33" s="162">
        <f>AVERAGE('1'!I33:J33)</f>
        <v>553521.5</v>
      </c>
    </row>
    <row r="34">
      <c r="A34" s="17" t="s">
        <v>41</v>
      </c>
      <c r="B34" s="20">
        <v>1350</v>
      </c>
      <c r="C34" s="162">
        <f>AVERAGE('1'!C34:D34)</f>
        <v>84000</v>
      </c>
      <c r="D34" s="162">
        <f>AVERAGE('1'!D34:E34)</f>
        <v>84000</v>
      </c>
      <c r="E34" s="162">
        <f>AVERAGE('1'!E34:F34)</f>
        <v>84000</v>
      </c>
      <c r="F34" s="162">
        <f>AVERAGE('1'!F34:G34)</f>
        <v>84000</v>
      </c>
      <c r="G34" s="162">
        <f>AVERAGE('1'!G34:H34)</f>
        <v>84000</v>
      </c>
      <c r="H34" s="162">
        <f>AVERAGE('1'!H34:I34)</f>
        <v>84000</v>
      </c>
      <c r="I34" s="162">
        <f>AVERAGE('1'!I34:J34)</f>
        <v>84000</v>
      </c>
    </row>
    <row r="35">
      <c r="A35" s="17" t="s">
        <v>42</v>
      </c>
      <c r="B35" s="20">
        <v>1360</v>
      </c>
      <c r="C35" s="162">
        <f>AVERAGE('1'!C35:D35)</f>
        <v>32829</v>
      </c>
      <c r="D35" s="162">
        <f>AVERAGE('1'!D35:E35)</f>
        <v>32829</v>
      </c>
      <c r="E35" s="162">
        <f>AVERAGE('1'!E35:F35)</f>
        <v>32829</v>
      </c>
      <c r="F35" s="162">
        <f>AVERAGE('1'!F35:G35)</f>
        <v>32829</v>
      </c>
      <c r="G35" s="162">
        <f>AVERAGE('1'!G35:H35)</f>
        <v>32829</v>
      </c>
      <c r="H35" s="162">
        <f>AVERAGE('1'!H35:I35)</f>
        <v>32829</v>
      </c>
      <c r="I35" s="162">
        <f>AVERAGE('1'!I35:J35)</f>
        <v>32829</v>
      </c>
    </row>
    <row r="36">
      <c r="A36" s="17" t="s">
        <v>43</v>
      </c>
      <c r="B36" s="20">
        <v>1370</v>
      </c>
      <c r="C36" s="162">
        <f>AVERAGE('1'!C36:D36)</f>
        <v>42327609.5</v>
      </c>
      <c r="D36" s="162">
        <f>AVERAGE('1'!D36:E36)</f>
        <v>45679195.5</v>
      </c>
      <c r="E36" s="162">
        <f>AVERAGE('1'!E36:F36)</f>
        <v>43402090</v>
      </c>
      <c r="F36" s="162">
        <f>AVERAGE('1'!F36:G36)</f>
        <v>37256537</v>
      </c>
      <c r="G36" s="162">
        <f>AVERAGE('1'!G36:H36)</f>
        <v>29673019</v>
      </c>
      <c r="H36" s="162">
        <f>AVERAGE('1'!H36:I36)</f>
        <v>25147755</v>
      </c>
      <c r="I36" s="162">
        <f>AVERAGE('1'!I36:J36)</f>
        <v>23094996</v>
      </c>
    </row>
    <row r="37" s="6" customFormat="1">
      <c r="A37" s="22" t="s">
        <v>44</v>
      </c>
      <c r="B37" s="23">
        <v>1300</v>
      </c>
      <c r="C37" s="163">
        <f t="shared" ref="C37:I37" si="99">SUM(C31:C36)</f>
        <v>43081363</v>
      </c>
      <c r="D37" s="163">
        <f t="shared" si="99"/>
        <v>46386334</v>
      </c>
      <c r="E37" s="163">
        <f t="shared" si="99"/>
        <v>44142194</v>
      </c>
      <c r="F37" s="163">
        <f t="shared" si="99"/>
        <v>38083303</v>
      </c>
      <c r="G37" s="163">
        <f t="shared" si="99"/>
        <v>30523166</v>
      </c>
      <c r="H37" s="163">
        <f t="shared" si="99"/>
        <v>26020781</v>
      </c>
      <c r="I37" s="163">
        <f t="shared" si="99"/>
        <v>23984206.5</v>
      </c>
    </row>
    <row r="38" ht="19.949999999999999" customHeight="1">
      <c r="A38" s="17" t="s">
        <v>45</v>
      </c>
      <c r="B38" s="18"/>
      <c r="C38" s="161"/>
      <c r="D38" s="161"/>
      <c r="E38" s="161"/>
      <c r="F38" s="161"/>
      <c r="G38" s="161"/>
      <c r="H38" s="161"/>
      <c r="I38" s="161"/>
    </row>
    <row r="39" ht="17.399999999999999" customHeight="1">
      <c r="A39" s="17" t="s">
        <v>46</v>
      </c>
      <c r="B39" s="20">
        <v>1410</v>
      </c>
      <c r="C39" s="162">
        <f>AVERAGE('1'!C39:D39)</f>
        <v>0</v>
      </c>
      <c r="D39" s="162">
        <f>AVERAGE('1'!D39:E39)</f>
        <v>0</v>
      </c>
      <c r="E39" s="162">
        <f>AVERAGE('1'!E39:F39)</f>
        <v>1500000</v>
      </c>
      <c r="F39" s="162">
        <f>AVERAGE('1'!F39:G39)</f>
        <v>6966202.5</v>
      </c>
      <c r="G39" s="162">
        <f>AVERAGE('1'!G39:H39)</f>
        <v>9685582.5</v>
      </c>
      <c r="H39" s="162">
        <f>AVERAGE('1'!H39:I39)</f>
        <v>6674070</v>
      </c>
      <c r="I39" s="162">
        <f>AVERAGE('1'!I39:J39)</f>
        <v>5182158.5</v>
      </c>
    </row>
    <row r="40">
      <c r="A40" s="17" t="s">
        <v>47</v>
      </c>
      <c r="B40" s="20">
        <v>1420</v>
      </c>
      <c r="C40" s="162">
        <f>AVERAGE('1'!C40:D40)</f>
        <v>613551</v>
      </c>
      <c r="D40" s="162">
        <f>AVERAGE('1'!D40:E40)</f>
        <v>485837.5</v>
      </c>
      <c r="E40" s="162">
        <f>AVERAGE('1'!E40:F40)</f>
        <v>340568.5</v>
      </c>
      <c r="F40" s="162">
        <f>AVERAGE('1'!F40:G40)</f>
        <v>268380.5</v>
      </c>
      <c r="G40" s="162">
        <f>AVERAGE('1'!G40:H40)</f>
        <v>218474</v>
      </c>
      <c r="H40" s="162">
        <f>AVERAGE('1'!H40:I40)</f>
        <v>142979.5</v>
      </c>
      <c r="I40" s="162">
        <f>AVERAGE('1'!I40:J40)</f>
        <v>118755</v>
      </c>
    </row>
    <row r="41">
      <c r="A41" s="17" t="s">
        <v>48</v>
      </c>
      <c r="B41" s="20">
        <v>1430</v>
      </c>
      <c r="C41" s="162">
        <f>AVERAGE('1'!C41:D41)</f>
        <v>0</v>
      </c>
      <c r="D41" s="162">
        <f>AVERAGE('1'!D41:E41)</f>
        <v>0</v>
      </c>
      <c r="E41" s="162">
        <f>AVERAGE('1'!E41:F41)</f>
        <v>0</v>
      </c>
      <c r="F41" s="162">
        <f>AVERAGE('1'!F41:G41)</f>
        <v>0</v>
      </c>
      <c r="G41" s="162">
        <f>AVERAGE('1'!G41:H41)</f>
        <v>0</v>
      </c>
      <c r="H41" s="162">
        <f>AVERAGE('1'!H41:I41)</f>
        <v>0</v>
      </c>
      <c r="I41" s="162">
        <f>AVERAGE('1'!I41:J41)</f>
        <v>0</v>
      </c>
    </row>
    <row r="42">
      <c r="A42" s="17" t="s">
        <v>49</v>
      </c>
      <c r="B42" s="20">
        <v>1450</v>
      </c>
      <c r="C42" s="162">
        <f>AVERAGE('1'!C42:D42)</f>
        <v>0</v>
      </c>
      <c r="D42" s="162">
        <f>AVERAGE('1'!D42:E42)</f>
        <v>0</v>
      </c>
      <c r="E42" s="162">
        <f>AVERAGE('1'!E42:F42)</f>
        <v>0</v>
      </c>
      <c r="F42" s="162">
        <f>AVERAGE('1'!F42:G42)</f>
        <v>0</v>
      </c>
      <c r="G42" s="162">
        <f>AVERAGE('1'!G42:H42)</f>
        <v>14968.5</v>
      </c>
      <c r="H42" s="162">
        <f>AVERAGE('1'!H42:I42)</f>
        <v>14968.5</v>
      </c>
      <c r="I42" s="162">
        <f>AVERAGE('1'!I42:J42)</f>
        <v>0</v>
      </c>
    </row>
    <row r="43" s="6" customFormat="1">
      <c r="A43" s="22" t="s">
        <v>50</v>
      </c>
      <c r="B43" s="23">
        <v>1400</v>
      </c>
      <c r="C43" s="163">
        <f t="shared" ref="C43:I43" si="100">SUM(C39:C42)</f>
        <v>613551</v>
      </c>
      <c r="D43" s="163">
        <f t="shared" si="100"/>
        <v>485837.5</v>
      </c>
      <c r="E43" s="163">
        <f t="shared" si="100"/>
        <v>1840568.5</v>
      </c>
      <c r="F43" s="163">
        <f t="shared" si="100"/>
        <v>7234583</v>
      </c>
      <c r="G43" s="163">
        <f t="shared" si="100"/>
        <v>9919025</v>
      </c>
      <c r="H43" s="163">
        <f t="shared" si="100"/>
        <v>6832018</v>
      </c>
      <c r="I43" s="163">
        <f t="shared" si="100"/>
        <v>5300913.5</v>
      </c>
    </row>
    <row r="44">
      <c r="A44" s="17" t="s">
        <v>51</v>
      </c>
      <c r="B44" s="18"/>
      <c r="C44" s="161"/>
      <c r="D44" s="161"/>
      <c r="E44" s="161"/>
      <c r="F44" s="161"/>
      <c r="G44" s="161"/>
      <c r="H44" s="161"/>
      <c r="I44" s="161"/>
    </row>
    <row r="45">
      <c r="A45" s="17" t="s">
        <v>46</v>
      </c>
      <c r="B45" s="20">
        <v>1510</v>
      </c>
      <c r="C45" s="162">
        <f>AVERAGE('1'!C45:D45)</f>
        <v>0</v>
      </c>
      <c r="D45" s="162">
        <f>AVERAGE('1'!D45:E45)</f>
        <v>433270.5</v>
      </c>
      <c r="E45" s="162">
        <f>AVERAGE('1'!E45:F45)</f>
        <v>5796574.5</v>
      </c>
      <c r="F45" s="162">
        <f>AVERAGE('1'!F45:G45)</f>
        <v>5370976.5</v>
      </c>
      <c r="G45" s="162">
        <f>AVERAGE('1'!G45:H45)</f>
        <v>4797677.5</v>
      </c>
      <c r="H45" s="162">
        <f>AVERAGE('1'!H45:I45)</f>
        <v>5118882</v>
      </c>
      <c r="I45" s="162">
        <f>AVERAGE('1'!I45:J45)</f>
        <v>627405</v>
      </c>
    </row>
    <row r="46">
      <c r="A46" s="17" t="s">
        <v>52</v>
      </c>
      <c r="B46" s="20">
        <v>1520</v>
      </c>
      <c r="C46" s="162">
        <f>AVERAGE('1'!C46:D46)</f>
        <v>4422336</v>
      </c>
      <c r="D46" s="162">
        <f>AVERAGE('1'!D46:E46)</f>
        <v>2296283.5</v>
      </c>
      <c r="E46" s="162">
        <f>AVERAGE('1'!E46:F46)</f>
        <v>2788064</v>
      </c>
      <c r="F46" s="162">
        <f>AVERAGE('1'!F46:G46)</f>
        <v>3481279</v>
      </c>
      <c r="G46" s="162">
        <f>AVERAGE('1'!G46:H46)</f>
        <v>2976565.5</v>
      </c>
      <c r="H46" s="162">
        <f>AVERAGE('1'!H46:I46)</f>
        <v>1837002.5</v>
      </c>
      <c r="I46" s="162">
        <f>AVERAGE('1'!I46:J46)</f>
        <v>1554821</v>
      </c>
    </row>
    <row r="47">
      <c r="A47" s="17" t="s">
        <v>53</v>
      </c>
      <c r="B47" s="20">
        <v>1530</v>
      </c>
      <c r="C47" s="162">
        <f>AVERAGE('1'!C47:D47)</f>
        <v>4293.5</v>
      </c>
      <c r="D47" s="162">
        <f>AVERAGE('1'!D47:E47)</f>
        <v>1005.5</v>
      </c>
      <c r="E47" s="162">
        <f>AVERAGE('1'!E47:F47)</f>
        <v>1164.5</v>
      </c>
      <c r="F47" s="162">
        <f>AVERAGE('1'!F47:G47)</f>
        <v>1323.5</v>
      </c>
      <c r="G47" s="162">
        <f>AVERAGE('1'!G47:H47)</f>
        <v>1482.5</v>
      </c>
      <c r="H47" s="162">
        <f>AVERAGE('1'!H47:I47)</f>
        <v>1642</v>
      </c>
      <c r="I47" s="162">
        <f>AVERAGE('1'!I47:J47)</f>
        <v>1945</v>
      </c>
    </row>
    <row r="48">
      <c r="A48" s="17" t="s">
        <v>48</v>
      </c>
      <c r="B48" s="20">
        <v>1540</v>
      </c>
      <c r="C48" s="162">
        <f>AVERAGE('1'!C48:D48)</f>
        <v>229153</v>
      </c>
      <c r="D48" s="162">
        <f>AVERAGE('1'!D48:E48)</f>
        <v>199595</v>
      </c>
      <c r="E48" s="162">
        <f>AVERAGE('1'!E48:F48)</f>
        <v>201228.5</v>
      </c>
      <c r="F48" s="162">
        <f>AVERAGE('1'!F48:G48)</f>
        <v>185696</v>
      </c>
      <c r="G48" s="162">
        <f>AVERAGE('1'!G48:H48)</f>
        <v>127225.5</v>
      </c>
      <c r="H48" s="162">
        <f>AVERAGE('1'!H48:I48)</f>
        <v>90034.5</v>
      </c>
      <c r="I48" s="162">
        <f>AVERAGE('1'!I48:J48)</f>
        <v>93754</v>
      </c>
    </row>
    <row r="49">
      <c r="A49" s="17" t="s">
        <v>49</v>
      </c>
      <c r="B49" s="20">
        <v>1550</v>
      </c>
      <c r="C49" s="162">
        <f>AVERAGE('1'!C49:D49)</f>
        <v>28371.5</v>
      </c>
      <c r="D49" s="162">
        <f>AVERAGE('1'!D49:E49)</f>
        <v>39509.5</v>
      </c>
      <c r="E49" s="162">
        <f>AVERAGE('1'!E49:F49)</f>
        <v>20566.5</v>
      </c>
      <c r="F49" s="162">
        <f>AVERAGE('1'!F49:G49)</f>
        <v>3588</v>
      </c>
      <c r="G49" s="162">
        <f>AVERAGE('1'!G49:H49)</f>
        <v>863</v>
      </c>
      <c r="H49" s="162">
        <f>AVERAGE('1'!H49:I49)</f>
        <v>4534.5</v>
      </c>
      <c r="I49" s="162">
        <f>AVERAGE('1'!I49:J49)</f>
        <v>5830.5</v>
      </c>
    </row>
    <row r="50" s="6" customFormat="1">
      <c r="A50" s="22" t="s">
        <v>54</v>
      </c>
      <c r="B50" s="23">
        <v>1500</v>
      </c>
      <c r="C50" s="163">
        <f t="shared" ref="C50:I50" si="101">SUM(C45:C49)</f>
        <v>4684154</v>
      </c>
      <c r="D50" s="163">
        <f t="shared" si="101"/>
        <v>2969664</v>
      </c>
      <c r="E50" s="163">
        <f t="shared" si="101"/>
        <v>8807598</v>
      </c>
      <c r="F50" s="163">
        <f t="shared" si="101"/>
        <v>9042863</v>
      </c>
      <c r="G50" s="163">
        <f t="shared" si="101"/>
        <v>7903814</v>
      </c>
      <c r="H50" s="163">
        <f t="shared" si="101"/>
        <v>7052095.5</v>
      </c>
      <c r="I50" s="163">
        <f t="shared" si="101"/>
        <v>2283755.5</v>
      </c>
    </row>
    <row r="51" s="6" customFormat="1">
      <c r="A51" s="22" t="s">
        <v>55</v>
      </c>
      <c r="B51" s="23">
        <v>1700</v>
      </c>
      <c r="C51" s="163">
        <f t="shared" ref="C51:I51" si="102">C37+C43+C50</f>
        <v>48379068</v>
      </c>
      <c r="D51" s="163">
        <f t="shared" si="102"/>
        <v>49841835.5</v>
      </c>
      <c r="E51" s="163">
        <f t="shared" si="102"/>
        <v>54790360.5</v>
      </c>
      <c r="F51" s="163">
        <f t="shared" si="102"/>
        <v>54360749</v>
      </c>
      <c r="G51" s="163">
        <f t="shared" si="102"/>
        <v>48346005</v>
      </c>
      <c r="H51" s="163">
        <f t="shared" si="102"/>
        <v>39904894.5</v>
      </c>
      <c r="I51" s="163">
        <f t="shared" si="102"/>
        <v>31568875.5</v>
      </c>
    </row>
    <row r="52" s="168" customFormat="1">
      <c r="B52" s="169"/>
      <c r="C52" s="170">
        <f t="shared" ref="C52:I52" si="103">C26-C51</f>
        <v>0</v>
      </c>
      <c r="D52" s="170">
        <f t="shared" si="103"/>
        <v>0</v>
      </c>
      <c r="E52" s="170">
        <f t="shared" si="103"/>
        <v>0</v>
      </c>
      <c r="F52" s="170">
        <f t="shared" si="103"/>
        <v>0</v>
      </c>
      <c r="G52" s="170">
        <f t="shared" si="103"/>
        <v>0</v>
      </c>
      <c r="H52" s="170">
        <f t="shared" si="103"/>
        <v>0</v>
      </c>
      <c r="I52" s="170">
        <f t="shared" si="103"/>
        <v>0</v>
      </c>
    </row>
    <row r="53">
      <c r="D53" s="3"/>
      <c r="E53" s="1"/>
      <c r="G53" s="4"/>
      <c r="I53" s="1"/>
    </row>
    <row r="54">
      <c r="A54" s="1" t="s">
        <v>327</v>
      </c>
      <c r="C54" s="171">
        <f>AVERAGE('3'!C142:D142)</f>
        <v>43085656.5</v>
      </c>
      <c r="D54" s="171">
        <f>AVERAGE('3'!D142:E142)</f>
        <v>46387339.5</v>
      </c>
      <c r="E54" s="171">
        <f>AVERAGE('3'!E142:F142)</f>
        <v>44143358.5</v>
      </c>
      <c r="F54" s="171">
        <f>AVERAGE('3'!F142:G142)</f>
        <v>38084626.5</v>
      </c>
      <c r="G54" s="171">
        <f>AVERAGE('3'!G142:H142)</f>
        <v>30524648.5</v>
      </c>
      <c r="H54" s="171">
        <f>AVERAGE('3'!H142:I142)</f>
        <v>26022423</v>
      </c>
      <c r="I54" s="171">
        <f>AVERAGE('3'!I142:J142)</f>
        <v>23986151.5</v>
      </c>
    </row>
  </sheetData>
  <printOptions headings="0" gridLines="0"/>
  <pageMargins left="0.75" right="0.75" top="0.51000000000000023" bottom="0.52000000000000002" header="0.5" footer="0.5"/>
  <pageSetup paperSize="9" scale="44" fitToWidth="1" fitToHeight="1" pageOrder="downThenOver" orientation="portrait" usePrinterDefaults="1" blackAndWhite="0" draft="0" cellComments="none" useFirstPageNumber="0" errors="displayed" horizontalDpi="600" verticalDpi="6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0"/>
  </sheetPr>
  <sheetViews>
    <sheetView zoomScale="100" workbookViewId="0">
      <selection activeCell="D30" activeCellId="0" sqref="D30"/>
    </sheetView>
  </sheetViews>
  <sheetFormatPr defaultColWidth="9.109375" defaultRowHeight="14.4"/>
  <cols>
    <col customWidth="1" min="1" max="2" style="172" width="53.88671875"/>
    <col min="3" max="16384" style="172" width="9.109375"/>
  </cols>
  <sheetData>
    <row r="1">
      <c r="A1" s="173" t="s">
        <v>328</v>
      </c>
    </row>
    <row r="3">
      <c r="A3" s="174" t="s">
        <v>329</v>
      </c>
      <c r="B3" s="174" t="s">
        <v>330</v>
      </c>
    </row>
    <row r="4">
      <c r="A4" s="175" t="s">
        <v>331</v>
      </c>
      <c r="B4" s="175" t="s">
        <v>332</v>
      </c>
    </row>
    <row r="5">
      <c r="A5" s="175" t="s">
        <v>333</v>
      </c>
      <c r="B5" s="175" t="s">
        <v>334</v>
      </c>
    </row>
    <row r="6">
      <c r="A6" s="175" t="s">
        <v>335</v>
      </c>
      <c r="B6" s="175" t="s">
        <v>336</v>
      </c>
    </row>
    <row r="7">
      <c r="A7" s="175" t="s">
        <v>337</v>
      </c>
      <c r="B7" s="175" t="s">
        <v>338</v>
      </c>
    </row>
    <row r="8">
      <c r="A8" s="175" t="s">
        <v>339</v>
      </c>
      <c r="B8" s="175" t="s">
        <v>340</v>
      </c>
    </row>
    <row r="9">
      <c r="A9" s="176"/>
      <c r="B9" s="176"/>
    </row>
    <row r="10">
      <c r="A10" s="176"/>
      <c r="B10" s="176"/>
    </row>
    <row r="11">
      <c r="A11" s="174" t="s">
        <v>341</v>
      </c>
      <c r="B11" s="174" t="s">
        <v>342</v>
      </c>
    </row>
    <row r="12" ht="26.399999999999999">
      <c r="A12" s="175" t="s">
        <v>343</v>
      </c>
      <c r="B12" s="175" t="s">
        <v>344</v>
      </c>
    </row>
    <row r="13">
      <c r="A13" s="175" t="s">
        <v>345</v>
      </c>
      <c r="B13" s="175" t="s">
        <v>346</v>
      </c>
    </row>
    <row r="14">
      <c r="A14" s="175" t="s">
        <v>347</v>
      </c>
      <c r="B14" s="175" t="s">
        <v>348</v>
      </c>
    </row>
    <row r="15">
      <c r="A15" s="175" t="s">
        <v>349</v>
      </c>
      <c r="B15" s="175" t="s">
        <v>350</v>
      </c>
    </row>
    <row r="16">
      <c r="A16" s="175" t="s">
        <v>351</v>
      </c>
      <c r="B16" s="175" t="s">
        <v>352</v>
      </c>
    </row>
    <row r="17">
      <c r="A17" s="175" t="s">
        <v>353</v>
      </c>
      <c r="B17" s="175" t="s">
        <v>354</v>
      </c>
    </row>
    <row r="18">
      <c r="A18" s="176"/>
      <c r="B18" s="176"/>
    </row>
    <row r="19">
      <c r="A19" s="177" t="s">
        <v>355</v>
      </c>
      <c r="B19" s="177"/>
    </row>
    <row r="20">
      <c r="A20" s="174" t="s">
        <v>356</v>
      </c>
      <c r="B20" s="174" t="s">
        <v>357</v>
      </c>
    </row>
    <row r="21">
      <c r="A21" s="175" t="s">
        <v>358</v>
      </c>
      <c r="B21" s="175" t="s">
        <v>359</v>
      </c>
    </row>
    <row r="22">
      <c r="A22" s="175" t="s">
        <v>360</v>
      </c>
      <c r="B22" s="175" t="s">
        <v>361</v>
      </c>
    </row>
    <row r="23">
      <c r="A23" s="175" t="s">
        <v>362</v>
      </c>
      <c r="B23" s="175" t="s">
        <v>363</v>
      </c>
    </row>
    <row r="24">
      <c r="A24" s="175" t="s">
        <v>364</v>
      </c>
      <c r="B24" s="175" t="s">
        <v>365</v>
      </c>
    </row>
    <row r="25">
      <c r="A25" s="175" t="s">
        <v>366</v>
      </c>
      <c r="B25" s="175" t="s">
        <v>367</v>
      </c>
    </row>
    <row r="26">
      <c r="A26" s="175"/>
      <c r="B26" s="175" t="s">
        <v>368</v>
      </c>
    </row>
    <row r="27">
      <c r="A27" s="176"/>
      <c r="B27" s="176"/>
    </row>
    <row r="30" ht="106.8" customHeight="1">
      <c r="A30" s="178" t="s">
        <v>369</v>
      </c>
      <c r="B30" s="179"/>
    </row>
  </sheetData>
  <mergeCells count="2">
    <mergeCell ref="A19:B19"/>
    <mergeCell ref="A30:B3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1"/>
  </sheetPr>
  <sheetViews>
    <sheetView topLeftCell="A1" zoomScale="100" workbookViewId="0">
      <pane xSplit="1" topLeftCell="B1" activePane="topRight" state="frozen"/>
      <selection activeCell="C19" activeCellId="0" sqref="C19"/>
    </sheetView>
  </sheetViews>
  <sheetFormatPr defaultColWidth="9.109375" defaultRowHeight="12.75"/>
  <cols>
    <col customWidth="1" min="1" max="1" style="65" width="49.88671875"/>
    <col customWidth="1" min="2" max="22" style="65" width="20.44140625"/>
    <col min="23" max="16384" style="65" width="9.109375"/>
  </cols>
  <sheetData>
    <row r="1" ht="15">
      <c r="A1" s="67" t="s">
        <v>370</v>
      </c>
    </row>
    <row r="2" ht="15">
      <c r="A2" s="67" t="s">
        <v>371</v>
      </c>
    </row>
    <row r="3" s="34" customFormat="1" ht="15">
      <c r="A3" s="180" t="s">
        <v>177</v>
      </c>
      <c r="B3" s="180" t="str">
        <f>бс!C5</f>
        <v xml:space="preserve">2019 год</v>
      </c>
      <c r="C3" s="180" t="str">
        <f>бс!D5</f>
        <v xml:space="preserve">2018 год</v>
      </c>
      <c r="D3" s="180" t="str">
        <f>бс!E5</f>
        <v xml:space="preserve">2017 год</v>
      </c>
      <c r="E3" s="180" t="str">
        <f>бс!F5</f>
        <v xml:space="preserve">2016 год</v>
      </c>
      <c r="F3" s="180" t="str">
        <f>бс!G5</f>
        <v xml:space="preserve">2015 год</v>
      </c>
      <c r="G3" s="180" t="str">
        <f>бс!H5</f>
        <v xml:space="preserve">2014 год</v>
      </c>
      <c r="H3" s="180" t="str">
        <f>бс!I5</f>
        <v xml:space="preserve">2013 год</v>
      </c>
    </row>
    <row r="4" ht="15">
      <c r="A4" s="181" t="s">
        <v>372</v>
      </c>
      <c r="B4" s="182">
        <f>бс!C51</f>
        <v>48379068</v>
      </c>
      <c r="C4" s="182">
        <f>бс!D51</f>
        <v>49841835.5</v>
      </c>
      <c r="D4" s="182">
        <f>бс!E51</f>
        <v>54790360.5</v>
      </c>
      <c r="E4" s="182">
        <f>бс!F51</f>
        <v>54360749</v>
      </c>
      <c r="F4" s="182">
        <f>бс!G51</f>
        <v>48346005</v>
      </c>
      <c r="G4" s="182">
        <f>бс!H51</f>
        <v>39904894.5</v>
      </c>
      <c r="H4" s="182">
        <f>бс!I51</f>
        <v>31568875.5</v>
      </c>
    </row>
    <row r="5" ht="15">
      <c r="A5" s="183" t="s">
        <v>373</v>
      </c>
      <c r="B5" s="182">
        <v>2654</v>
      </c>
      <c r="C5" s="182">
        <v>2635</v>
      </c>
      <c r="D5" s="182">
        <v>2623</v>
      </c>
      <c r="E5" s="182">
        <v>2567</v>
      </c>
      <c r="F5" s="182">
        <v>2619</v>
      </c>
      <c r="G5" s="182">
        <v>2323</v>
      </c>
      <c r="H5" s="182">
        <v>2209</v>
      </c>
    </row>
    <row r="6" ht="15">
      <c r="A6" s="183" t="s">
        <v>67</v>
      </c>
      <c r="B6" s="184">
        <f>'2'!C7</f>
        <v>21650314</v>
      </c>
      <c r="C6" s="182">
        <f>'2'!D7</f>
        <v>27154819</v>
      </c>
      <c r="D6" s="182">
        <f>'2'!E7</f>
        <v>24000677</v>
      </c>
      <c r="E6" s="182">
        <f>'2'!F7</f>
        <v>23253619</v>
      </c>
      <c r="F6" s="182">
        <f>'2'!G7</f>
        <v>26654915</v>
      </c>
      <c r="G6" s="184">
        <f>'2'!H7</f>
        <v>16131092</v>
      </c>
      <c r="H6" s="182">
        <f>'2'!I7</f>
        <v>17359621</v>
      </c>
    </row>
    <row r="7" ht="15">
      <c r="A7" s="183" t="s">
        <v>374</v>
      </c>
      <c r="B7" s="184">
        <f>'2'!C25</f>
        <v>3687983</v>
      </c>
      <c r="C7" s="182">
        <f>'2'!D25</f>
        <v>4745980</v>
      </c>
      <c r="D7" s="182">
        <f>'2'!E25</f>
        <v>8056307</v>
      </c>
      <c r="E7" s="182">
        <f>'2'!F25</f>
        <v>7458998</v>
      </c>
      <c r="F7" s="182">
        <f>'2'!G25</f>
        <v>9074394</v>
      </c>
      <c r="G7" s="184">
        <f>'2'!H25</f>
        <v>412488</v>
      </c>
      <c r="H7" s="182">
        <f>'2'!I25</f>
        <v>4028440</v>
      </c>
    </row>
    <row r="8" ht="15">
      <c r="A8" s="183" t="s">
        <v>375</v>
      </c>
      <c r="B8" s="184">
        <f>'2'!C20</f>
        <v>-655018</v>
      </c>
      <c r="C8" s="182">
        <f>'2'!D20</f>
        <v>-2302336</v>
      </c>
      <c r="D8" s="182">
        <f>'2'!E20</f>
        <v>-1823795</v>
      </c>
      <c r="E8" s="182">
        <f>'2'!F20</f>
        <v>-1959181</v>
      </c>
      <c r="F8" s="182">
        <f>'2'!G20</f>
        <v>-2218641</v>
      </c>
      <c r="G8" s="184">
        <f>'2'!H20</f>
        <v>-190864</v>
      </c>
      <c r="H8" s="182">
        <f>'2'!I20</f>
        <v>-1066641</v>
      </c>
    </row>
    <row r="9" ht="15">
      <c r="A9" s="183" t="s">
        <v>376</v>
      </c>
      <c r="B9" s="182">
        <f>'4'!C17</f>
        <v>-1204253</v>
      </c>
      <c r="C9" s="182">
        <f>'4'!D17</f>
        <v>-2152383</v>
      </c>
      <c r="D9" s="182">
        <f>'4'!E17</f>
        <v>-1945566</v>
      </c>
      <c r="E9" s="182">
        <f>'4'!F17</f>
        <v>-1933528</v>
      </c>
      <c r="F9" s="182">
        <f>'4'!G17</f>
        <v>-1576844</v>
      </c>
      <c r="G9" s="182">
        <f>'4'!H17</f>
        <v>-753463</v>
      </c>
      <c r="H9" s="182">
        <f>'4'!I17</f>
        <v>-1127412</v>
      </c>
    </row>
    <row r="10" ht="16.5" customHeight="1">
      <c r="A10" s="183" t="s">
        <v>377</v>
      </c>
      <c r="B10" s="185">
        <f>бс!C22</f>
        <v>22810806</v>
      </c>
      <c r="C10" s="185">
        <f>бс!D22</f>
        <v>24773744.5</v>
      </c>
      <c r="D10" s="185">
        <f>бс!E22</f>
        <v>30412640.5</v>
      </c>
      <c r="E10" s="185">
        <f>бс!F22</f>
        <v>31760161.5</v>
      </c>
      <c r="F10" s="185">
        <f>бс!G22</f>
        <v>24442883.5</v>
      </c>
      <c r="G10" s="185">
        <f>бс!H22</f>
        <v>17246720</v>
      </c>
      <c r="H10" s="185">
        <f>бс!I22</f>
        <v>7069694</v>
      </c>
    </row>
    <row r="11" ht="69.599999999999994" customHeight="1">
      <c r="A11" s="186" t="s">
        <v>378</v>
      </c>
      <c r="B11" s="187" t="s">
        <v>379</v>
      </c>
      <c r="C11" s="188"/>
      <c r="D11" s="188"/>
      <c r="E11" s="188"/>
      <c r="F11" s="188"/>
      <c r="G11" s="188"/>
      <c r="H11" s="189"/>
    </row>
    <row r="12" ht="16.199999999999999" customHeight="1">
      <c r="A12" s="190" t="s">
        <v>380</v>
      </c>
      <c r="B12" s="191"/>
      <c r="C12" s="191"/>
    </row>
    <row r="14" ht="15">
      <c r="A14" s="67" t="s">
        <v>381</v>
      </c>
    </row>
    <row r="15" ht="15">
      <c r="A15" s="180" t="s">
        <v>177</v>
      </c>
      <c r="B15" s="180" t="str">
        <f>B3</f>
        <v xml:space="preserve">2019 год</v>
      </c>
      <c r="C15" s="180" t="str">
        <f t="shared" ref="C15:H15" si="104">C3</f>
        <v xml:space="preserve">2018 год</v>
      </c>
      <c r="D15" s="180" t="str">
        <f t="shared" si="104"/>
        <v xml:space="preserve">2017 год</v>
      </c>
      <c r="E15" s="180" t="str">
        <f t="shared" si="104"/>
        <v xml:space="preserve">2016 год</v>
      </c>
      <c r="F15" s="180" t="str">
        <f t="shared" si="104"/>
        <v xml:space="preserve">2015 год</v>
      </c>
      <c r="G15" s="180" t="str">
        <f t="shared" si="104"/>
        <v xml:space="preserve">2014 год</v>
      </c>
      <c r="H15" s="180" t="str">
        <f t="shared" si="104"/>
        <v xml:space="preserve">2013 год</v>
      </c>
    </row>
    <row r="16" ht="15">
      <c r="A16" s="183" t="s">
        <v>382</v>
      </c>
      <c r="B16" s="185">
        <f>бс!C31</f>
        <v>218860</v>
      </c>
      <c r="C16" s="185">
        <f>бс!D31</f>
        <v>218860</v>
      </c>
      <c r="D16" s="185">
        <f>бс!E31</f>
        <v>218860</v>
      </c>
      <c r="E16" s="185">
        <f>бс!F31</f>
        <v>218860</v>
      </c>
      <c r="F16" s="185">
        <f>бс!G31</f>
        <v>218860</v>
      </c>
      <c r="G16" s="185">
        <f>бс!H31</f>
        <v>218860</v>
      </c>
      <c r="H16" s="185">
        <f>бс!I31</f>
        <v>218860</v>
      </c>
    </row>
    <row r="17" ht="15">
      <c r="A17" s="183" t="s">
        <v>383</v>
      </c>
      <c r="B17" s="192">
        <f>($B$16/$B$4) * 100</f>
        <v>0.45238573012609501</v>
      </c>
      <c r="C17" s="192">
        <f>($C$16/$C$4) * 100</f>
        <v>0.43910902920098116</v>
      </c>
      <c r="D17" s="192">
        <f>($D$16/$D$4) * 100</f>
        <v>0.39944982658035261</v>
      </c>
      <c r="E17" s="192">
        <f>($E$16/$E$4) * 100</f>
        <v>0.40260666754242114</v>
      </c>
      <c r="F17" s="192">
        <f>($F$16/$F$4) * 100</f>
        <v>0.45269510893402676</v>
      </c>
      <c r="G17" s="192">
        <f>($G$16/$G$4) * 100</f>
        <v>0.54845402485652484</v>
      </c>
      <c r="H17" s="192">
        <f>($H$16/$H$4) * 100</f>
        <v>0.69327778241578486</v>
      </c>
    </row>
    <row r="18" ht="15">
      <c r="A18" s="183" t="s">
        <v>384</v>
      </c>
      <c r="B18" s="185">
        <f>бс!C37</f>
        <v>43081363</v>
      </c>
      <c r="C18" s="185">
        <f>бс!D37</f>
        <v>46386334</v>
      </c>
      <c r="D18" s="185">
        <f>бс!E37</f>
        <v>44142194</v>
      </c>
      <c r="E18" s="185">
        <f>бс!F37</f>
        <v>38083303</v>
      </c>
      <c r="F18" s="185">
        <f>бс!G37</f>
        <v>30523166</v>
      </c>
      <c r="G18" s="185">
        <f>бс!H37</f>
        <v>26020781</v>
      </c>
      <c r="H18" s="185">
        <f>бс!I37</f>
        <v>23984206.5</v>
      </c>
    </row>
    <row r="19" ht="15">
      <c r="A19" s="183" t="s">
        <v>385</v>
      </c>
      <c r="B19" s="193">
        <f>(B$18/B$4)</f>
        <v>0.89049592687482115</v>
      </c>
      <c r="C19" s="193">
        <f t="shared" ref="C19:H19" si="105">(C$18/C$4)</f>
        <v>0.93067066119585429</v>
      </c>
      <c r="D19" s="193">
        <f t="shared" si="105"/>
        <v>0.80565620662415605</v>
      </c>
      <c r="E19" s="193">
        <f t="shared" si="105"/>
        <v>0.70056619344961568</v>
      </c>
      <c r="F19" s="193">
        <f t="shared" si="105"/>
        <v>0.63134825721380705</v>
      </c>
      <c r="G19" s="193">
        <f t="shared" si="105"/>
        <v>0.6520699108727126</v>
      </c>
      <c r="H19" s="193">
        <f t="shared" si="105"/>
        <v>0.75974218657234083</v>
      </c>
    </row>
    <row r="20" ht="15">
      <c r="A20" s="183" t="s">
        <v>386</v>
      </c>
      <c r="B20" s="185">
        <f>бс!C54</f>
        <v>43085656.5</v>
      </c>
      <c r="C20" s="185">
        <f>бс!D54</f>
        <v>46387339.5</v>
      </c>
      <c r="D20" s="185">
        <f>бс!E54</f>
        <v>44143358.5</v>
      </c>
      <c r="E20" s="185">
        <f>бс!F54</f>
        <v>38084626.5</v>
      </c>
      <c r="F20" s="185">
        <f>бс!G54</f>
        <v>30524648.5</v>
      </c>
      <c r="G20" s="185">
        <f>бс!H54</f>
        <v>26022423</v>
      </c>
      <c r="H20" s="185">
        <f>бс!I54</f>
        <v>23986151.5</v>
      </c>
    </row>
    <row r="21" ht="17.25" customHeight="1">
      <c r="A21" s="183" t="s">
        <v>387</v>
      </c>
      <c r="B21" s="192">
        <f>B$20/B$16</f>
        <v>196.86400667093119</v>
      </c>
      <c r="C21" s="192">
        <f t="shared" ref="C21:H21" si="106">C$20/C$16</f>
        <v>211.94982865758934</v>
      </c>
      <c r="D21" s="192">
        <f t="shared" si="106"/>
        <v>201.69678561637576</v>
      </c>
      <c r="E21" s="192">
        <f t="shared" si="106"/>
        <v>174.01364570958603</v>
      </c>
      <c r="F21" s="192">
        <f t="shared" si="106"/>
        <v>139.47111623869139</v>
      </c>
      <c r="G21" s="192">
        <f>G$20/G$16</f>
        <v>118.89985835694051</v>
      </c>
      <c r="H21" s="192">
        <f t="shared" si="106"/>
        <v>109.59586722105456</v>
      </c>
    </row>
    <row r="22" ht="15">
      <c r="A22" s="183" t="s">
        <v>388</v>
      </c>
      <c r="B22" s="185">
        <f>бс!C39</f>
        <v>0</v>
      </c>
      <c r="C22" s="185">
        <f>бс!D39</f>
        <v>0</v>
      </c>
      <c r="D22" s="185">
        <f>бс!E39</f>
        <v>1500000</v>
      </c>
      <c r="E22" s="185">
        <f>бс!F39</f>
        <v>6966202.5</v>
      </c>
      <c r="F22" s="185">
        <f>бс!G39</f>
        <v>9685582.5</v>
      </c>
      <c r="G22" s="185">
        <f>бс!H39</f>
        <v>6674070</v>
      </c>
      <c r="H22" s="185">
        <f>бс!I39</f>
        <v>5182158.5</v>
      </c>
    </row>
    <row r="23" ht="15">
      <c r="A23" s="183" t="s">
        <v>385</v>
      </c>
      <c r="B23" s="193">
        <f>B$22/B$4</f>
        <v>0</v>
      </c>
      <c r="C23" s="193">
        <f t="shared" ref="C23:H23" si="107">C$22/C$4</f>
        <v>0</v>
      </c>
      <c r="D23" s="193">
        <f t="shared" si="107"/>
        <v>0.027377078491754036</v>
      </c>
      <c r="E23" s="193">
        <f t="shared" si="107"/>
        <v>0.12814765484559457</v>
      </c>
      <c r="F23" s="193">
        <f t="shared" si="107"/>
        <v>0.2003388387520334</v>
      </c>
      <c r="G23" s="193">
        <f t="shared" si="107"/>
        <v>0.16724940846542019</v>
      </c>
      <c r="H23" s="193">
        <f t="shared" si="107"/>
        <v>0.1641540415337252</v>
      </c>
    </row>
    <row r="24" ht="17.25" customHeight="1">
      <c r="A24" s="183" t="s">
        <v>389</v>
      </c>
      <c r="B24" s="185">
        <f>бс!C45</f>
        <v>0</v>
      </c>
      <c r="C24" s="185">
        <f>бс!D45</f>
        <v>433270.5</v>
      </c>
      <c r="D24" s="185">
        <f>бс!E45</f>
        <v>5796574.5</v>
      </c>
      <c r="E24" s="185">
        <f>бс!F45</f>
        <v>5370976.5</v>
      </c>
      <c r="F24" s="185">
        <f>бс!G45</f>
        <v>4797677.5</v>
      </c>
      <c r="G24" s="185">
        <f>бс!H45</f>
        <v>5118882</v>
      </c>
      <c r="H24" s="185">
        <f>бс!I45</f>
        <v>627405</v>
      </c>
    </row>
    <row r="25" ht="15">
      <c r="A25" s="183" t="s">
        <v>385</v>
      </c>
      <c r="B25" s="193">
        <f>B$24/B$4</f>
        <v>0</v>
      </c>
      <c r="C25" s="193">
        <f t="shared" ref="C25:H25" si="108">C$24/C$4</f>
        <v>0.0086929081895469121</v>
      </c>
      <c r="D25" s="193">
        <f t="shared" si="108"/>
        <v>0.10579551671319995</v>
      </c>
      <c r="E25" s="193">
        <f t="shared" si="108"/>
        <v>0.098802474189603237</v>
      </c>
      <c r="F25" s="193">
        <f t="shared" si="108"/>
        <v>0.099236276089410075</v>
      </c>
      <c r="G25" s="193">
        <f t="shared" si="108"/>
        <v>0.12827704631570946</v>
      </c>
      <c r="H25" s="193">
        <f t="shared" si="108"/>
        <v>0.019874163715460819</v>
      </c>
    </row>
    <row r="26" ht="30">
      <c r="A26" s="183" t="s">
        <v>390</v>
      </c>
      <c r="B26" s="185"/>
      <c r="C26" s="185"/>
      <c r="D26" s="185"/>
      <c r="E26" s="185"/>
      <c r="F26" s="185"/>
      <c r="G26" s="185"/>
      <c r="H26" s="185"/>
    </row>
    <row r="27" ht="15">
      <c r="A27" s="183" t="s">
        <v>385</v>
      </c>
      <c r="B27" s="192"/>
      <c r="C27" s="192"/>
      <c r="D27" s="192"/>
      <c r="E27" s="192"/>
      <c r="F27" s="192"/>
      <c r="G27" s="192"/>
      <c r="H27" s="192"/>
    </row>
    <row r="28" ht="15">
      <c r="A28" s="183" t="s">
        <v>391</v>
      </c>
      <c r="B28" s="185">
        <f>бс!C46</f>
        <v>4422336</v>
      </c>
      <c r="C28" s="185">
        <f>бс!D46</f>
        <v>2296283.5</v>
      </c>
      <c r="D28" s="185">
        <f>бс!E46</f>
        <v>2788064</v>
      </c>
      <c r="E28" s="185">
        <f>бс!F46</f>
        <v>3481279</v>
      </c>
      <c r="F28" s="185">
        <f>бс!G46</f>
        <v>2976565.5</v>
      </c>
      <c r="G28" s="185">
        <f>бс!H46</f>
        <v>1837002.5</v>
      </c>
      <c r="H28" s="185">
        <f>бс!I46</f>
        <v>1554821</v>
      </c>
    </row>
    <row r="29" ht="15">
      <c r="A29" s="183" t="s">
        <v>385</v>
      </c>
      <c r="B29" s="193">
        <f>B$28/B$4</f>
        <v>0.091410111496980473</v>
      </c>
      <c r="C29" s="193">
        <f t="shared" ref="C29:H29" si="109">C$28/C$4</f>
        <v>0.046071407221750488</v>
      </c>
      <c r="D29" s="193">
        <f t="shared" si="109"/>
        <v>0.050886031312022489</v>
      </c>
      <c r="E29" s="193">
        <f t="shared" si="109"/>
        <v>0.064040305993576352</v>
      </c>
      <c r="F29" s="193">
        <f t="shared" si="109"/>
        <v>0.061567972369175078</v>
      </c>
      <c r="G29" s="193">
        <f t="shared" si="109"/>
        <v>0.046034515891277446</v>
      </c>
      <c r="H29" s="193">
        <f t="shared" si="109"/>
        <v>0.049251706795828062</v>
      </c>
    </row>
    <row r="30" ht="15">
      <c r="A30" s="183" t="s">
        <v>392</v>
      </c>
      <c r="B30" s="185">
        <f>бс!C37-бс!C15</f>
        <v>26019289</v>
      </c>
      <c r="C30" s="185">
        <f>бс!D37-бс!D15</f>
        <v>29543651.5</v>
      </c>
      <c r="D30" s="185">
        <f>бс!E37-бс!E15</f>
        <v>29998729</v>
      </c>
      <c r="E30" s="185">
        <f>бс!F37-бс!F15</f>
        <v>28280527.5</v>
      </c>
      <c r="F30" s="185">
        <f>бс!G37-бс!G15</f>
        <v>19653299.5</v>
      </c>
      <c r="G30" s="185">
        <f>бс!H37-бс!H15</f>
        <v>12357035</v>
      </c>
      <c r="H30" s="185">
        <f>бс!I37-бс!I15</f>
        <v>6523817</v>
      </c>
    </row>
    <row r="31" ht="137.40000000000001" customHeight="1">
      <c r="A31" s="194" t="s">
        <v>393</v>
      </c>
      <c r="B31" s="195" t="s">
        <v>394</v>
      </c>
      <c r="C31" s="196"/>
      <c r="D31" s="196"/>
      <c r="E31" s="196"/>
      <c r="F31" s="196"/>
      <c r="G31" s="196"/>
      <c r="H31" s="197"/>
    </row>
    <row r="32" ht="15">
      <c r="A32" s="190" t="s">
        <v>380</v>
      </c>
      <c r="B32" s="198"/>
      <c r="C32" s="198"/>
    </row>
    <row r="33">
      <c r="A33" s="79"/>
    </row>
    <row r="34" ht="15">
      <c r="A34" s="67" t="s">
        <v>395</v>
      </c>
    </row>
    <row r="35" s="199" customFormat="1" ht="15">
      <c r="A35" s="180" t="s">
        <v>177</v>
      </c>
      <c r="B35" s="180" t="str">
        <f>B15</f>
        <v xml:space="preserve">2019 год</v>
      </c>
      <c r="C35" s="180" t="str">
        <f t="shared" ref="C35:H35" si="110">C15</f>
        <v xml:space="preserve">2018 год</v>
      </c>
      <c r="D35" s="180" t="str">
        <f t="shared" si="110"/>
        <v xml:space="preserve">2017 год</v>
      </c>
      <c r="E35" s="180" t="str">
        <f t="shared" si="110"/>
        <v xml:space="preserve">2016 год</v>
      </c>
      <c r="F35" s="180" t="str">
        <f t="shared" si="110"/>
        <v xml:space="preserve">2015 год</v>
      </c>
      <c r="G35" s="180" t="str">
        <f t="shared" si="110"/>
        <v xml:space="preserve">2014 год</v>
      </c>
      <c r="H35" s="180" t="str">
        <f t="shared" si="110"/>
        <v xml:space="preserve">2013 год</v>
      </c>
    </row>
    <row r="36" s="199" customFormat="1" ht="18.75" customHeight="1">
      <c r="A36" s="200" t="s">
        <v>396</v>
      </c>
      <c r="B36" s="201">
        <f>B$7/B$18 * 100</f>
        <v>8.5605067787664932</v>
      </c>
      <c r="C36" s="201">
        <f t="shared" ref="C36:H36" si="111">C$7/C$18 * 100</f>
        <v>10.23141858979414</v>
      </c>
      <c r="D36" s="201">
        <f t="shared" si="111"/>
        <v>18.250807832524139</v>
      </c>
      <c r="E36" s="201">
        <f t="shared" si="111"/>
        <v>19.586005972223575</v>
      </c>
      <c r="F36" s="201">
        <f t="shared" si="111"/>
        <v>29.729530678436177</v>
      </c>
      <c r="G36" s="201">
        <f t="shared" si="111"/>
        <v>1.5852252858974525</v>
      </c>
      <c r="H36" s="201">
        <f t="shared" si="111"/>
        <v>16.79621962894624</v>
      </c>
      <c r="I36" s="199" t="s">
        <v>397</v>
      </c>
    </row>
    <row r="37" s="202" customFormat="1" ht="15">
      <c r="A37" s="203" t="s">
        <v>398</v>
      </c>
      <c r="B37" s="204">
        <v>6.5</v>
      </c>
      <c r="C37" s="204">
        <v>7.2999999999999998</v>
      </c>
      <c r="D37" s="204">
        <v>7.7999999999999998</v>
      </c>
      <c r="E37" s="204">
        <v>9.0999999999999996</v>
      </c>
      <c r="F37" s="204">
        <v>12.5</v>
      </c>
      <c r="G37" s="204">
        <v>10</v>
      </c>
      <c r="H37" s="204">
        <v>10</v>
      </c>
    </row>
    <row r="38" s="199" customFormat="1" ht="15">
      <c r="A38" s="200" t="s">
        <v>399</v>
      </c>
      <c r="B38" s="193">
        <f>'2'!C$19/э!B$4 *100</f>
        <v>9.2344110473562662</v>
      </c>
      <c r="C38" s="193">
        <f>'2'!D$19/э!C$4 *100</f>
        <v>14.416844660546261</v>
      </c>
      <c r="D38" s="193">
        <f>'2'!E$19/э!D$4 *100</f>
        <v>18.32743005952662</v>
      </c>
      <c r="E38" s="193">
        <f>'2'!F$19/э!E$4 *100</f>
        <v>17.271610808747319</v>
      </c>
      <c r="F38" s="193">
        <f>'2'!G$19/э!F$4 *100</f>
        <v>23.567446782831382</v>
      </c>
      <c r="G38" s="193">
        <f>'2'!H$19/э!G$4 *100</f>
        <v>1.4171745273001535</v>
      </c>
      <c r="H38" s="193">
        <f>'2'!I$19/э!H$4 *100</f>
        <v>16.1402676506485</v>
      </c>
    </row>
    <row r="39" s="202" customFormat="1" ht="15">
      <c r="A39" s="203" t="s">
        <v>400</v>
      </c>
      <c r="B39" s="204">
        <v>9.0399999999999991</v>
      </c>
      <c r="C39" s="204">
        <v>8.9100000000000001</v>
      </c>
      <c r="D39" s="204">
        <v>10.609999999999999</v>
      </c>
      <c r="E39" s="204">
        <v>12.82</v>
      </c>
      <c r="F39" s="204">
        <v>15.369999999999999</v>
      </c>
      <c r="G39" s="204">
        <v>11.4</v>
      </c>
      <c r="H39" s="204">
        <v>10.48</v>
      </c>
    </row>
    <row r="40" s="199" customFormat="1" ht="30">
      <c r="A40" s="200" t="s">
        <v>401</v>
      </c>
      <c r="B40" s="192">
        <f>B$6/B$4</f>
        <v>0.44751407778256497</v>
      </c>
      <c r="C40" s="192">
        <f t="shared" ref="C40:H40" si="112">C$6/C$4</f>
        <v>0.54481980303474176</v>
      </c>
      <c r="D40" s="192">
        <f t="shared" si="112"/>
        <v>0.43804561205615722</v>
      </c>
      <c r="E40" s="192">
        <f t="shared" si="112"/>
        <v>0.42776487498360261</v>
      </c>
      <c r="F40" s="192">
        <f t="shared" si="112"/>
        <v>0.55133645479083537</v>
      </c>
      <c r="G40" s="192">
        <f t="shared" si="112"/>
        <v>0.40423843245594848</v>
      </c>
      <c r="H40" s="192">
        <f t="shared" si="112"/>
        <v>0.54989671710036048</v>
      </c>
    </row>
    <row r="41" s="199" customFormat="1" ht="15">
      <c r="A41" s="200" t="s">
        <v>402</v>
      </c>
      <c r="B41" s="205">
        <f>B$6/B$5</f>
        <v>8157.6164280331577</v>
      </c>
      <c r="C41" s="205">
        <f t="shared" ref="C41:H41" si="113">C$6/C$5</f>
        <v>10305.434155597723</v>
      </c>
      <c r="D41" s="205">
        <f t="shared" si="113"/>
        <v>9150.0865421273356</v>
      </c>
      <c r="E41" s="205">
        <f t="shared" si="113"/>
        <v>9058.6751071289436</v>
      </c>
      <c r="F41" s="205">
        <f t="shared" si="113"/>
        <v>10177.516227567774</v>
      </c>
      <c r="G41" s="205">
        <f t="shared" si="113"/>
        <v>6944.0774860094707</v>
      </c>
      <c r="H41" s="205">
        <f t="shared" si="113"/>
        <v>7858.5880488909006</v>
      </c>
    </row>
    <row r="42" s="199" customFormat="1" ht="82.200000000000003" customHeight="1">
      <c r="A42" s="206" t="s">
        <v>403</v>
      </c>
      <c r="B42" s="195" t="s">
        <v>404</v>
      </c>
      <c r="C42" s="196"/>
      <c r="D42" s="196"/>
      <c r="E42" s="196"/>
      <c r="F42" s="196"/>
      <c r="G42" s="196"/>
      <c r="H42" s="197"/>
    </row>
    <row r="43" s="199" customFormat="1" ht="15">
      <c r="A43" s="190" t="s">
        <v>380</v>
      </c>
      <c r="B43" s="207"/>
      <c r="C43" s="207"/>
    </row>
    <row r="44" s="199" customFormat="1"/>
    <row r="45" s="199" customFormat="1" ht="15">
      <c r="A45" s="208" t="s">
        <v>405</v>
      </c>
    </row>
    <row r="46" s="209" customFormat="1" ht="15">
      <c r="A46" s="210" t="str">
        <f>A3</f>
        <v>Показатель</v>
      </c>
      <c r="B46" s="211" t="s">
        <v>406</v>
      </c>
      <c r="C46" s="211" t="s">
        <v>407</v>
      </c>
      <c r="D46" s="211" t="s">
        <v>408</v>
      </c>
      <c r="E46" s="211" t="s">
        <v>409</v>
      </c>
      <c r="F46" s="211" t="s">
        <v>410</v>
      </c>
      <c r="G46" s="211" t="s">
        <v>411</v>
      </c>
    </row>
    <row r="47" s="199" customFormat="1" ht="15">
      <c r="A47" s="212" t="s">
        <v>412</v>
      </c>
      <c r="B47" s="213">
        <f>(B4-C4)/C4*100</f>
        <v>-2.9348186825904516</v>
      </c>
      <c r="C47" s="213">
        <f t="shared" ref="C47:G47" si="114">(C4-D4)/D4*100</f>
        <v>-9.0317438228938105</v>
      </c>
      <c r="D47" s="213">
        <f t="shared" si="114"/>
        <v>0.7902972418573555</v>
      </c>
      <c r="E47" s="213">
        <f t="shared" si="114"/>
        <v>12.441036234534787</v>
      </c>
      <c r="F47" s="213">
        <f t="shared" si="114"/>
        <v>21.153070583860334</v>
      </c>
      <c r="G47" s="213">
        <f t="shared" si="114"/>
        <v>26.405815436789947</v>
      </c>
    </row>
    <row r="48" s="199" customFormat="1" ht="15">
      <c r="A48" s="212" t="s">
        <v>413</v>
      </c>
      <c r="B48" s="213">
        <f t="shared" ref="B48:B49" si="115">(B6-C6)/C6*100</f>
        <v>-20.270821911941304</v>
      </c>
      <c r="C48" s="213">
        <f t="shared" ref="C48:G49" si="116">(C6-D6)/D6*100</f>
        <v>13.141887622586646</v>
      </c>
      <c r="D48" s="213">
        <f t="shared" si="116"/>
        <v>3.2126526197922138</v>
      </c>
      <c r="E48" s="213">
        <f t="shared" si="116"/>
        <v>-12.760483385521956</v>
      </c>
      <c r="F48" s="213">
        <f t="shared" si="116"/>
        <v>65.239371271331166</v>
      </c>
      <c r="G48" s="213">
        <f t="shared" si="116"/>
        <v>-7.0769344561151417</v>
      </c>
    </row>
    <row r="49" s="199" customFormat="1" ht="15">
      <c r="A49" s="212" t="s">
        <v>414</v>
      </c>
      <c r="B49" s="213">
        <f t="shared" si="115"/>
        <v>-22.292487536820634</v>
      </c>
      <c r="C49" s="213">
        <f t="shared" si="116"/>
        <v>-41.089881505260415</v>
      </c>
      <c r="D49" s="213">
        <f t="shared" si="116"/>
        <v>8.0078986480489736</v>
      </c>
      <c r="E49" s="213">
        <f t="shared" si="116"/>
        <v>-17.801695628380255</v>
      </c>
      <c r="F49" s="213">
        <f t="shared" si="116"/>
        <v>2099.9170884971199</v>
      </c>
      <c r="G49" s="213">
        <f t="shared" si="116"/>
        <v>-89.760602118934372</v>
      </c>
    </row>
    <row r="50" s="199" customFormat="1" ht="15">
      <c r="A50" s="212" t="s">
        <v>415</v>
      </c>
      <c r="B50" s="213">
        <v>3.0499999999999998</v>
      </c>
      <c r="C50" s="213">
        <v>4.2699999999999996</v>
      </c>
      <c r="D50" s="213">
        <v>2.52</v>
      </c>
      <c r="E50" s="213">
        <v>5.3799999999999999</v>
      </c>
      <c r="F50" s="213">
        <v>12.91</v>
      </c>
      <c r="G50" s="213">
        <v>11.359999999999999</v>
      </c>
    </row>
    <row r="51" s="199" customFormat="1" ht="31.5" customHeight="1">
      <c r="A51" s="206" t="s">
        <v>416</v>
      </c>
      <c r="B51" s="214"/>
      <c r="C51" s="215"/>
      <c r="D51" s="215"/>
      <c r="E51" s="215"/>
      <c r="F51" s="215"/>
      <c r="G51" s="216"/>
    </row>
    <row r="52" s="199" customFormat="1" ht="15">
      <c r="A52" s="190" t="s">
        <v>380</v>
      </c>
    </row>
    <row r="53" s="199" customFormat="1"/>
    <row r="54" s="199" customFormat="1"/>
    <row r="55" s="199" customFormat="1" ht="15">
      <c r="A55" s="217" t="s">
        <v>417</v>
      </c>
    </row>
    <row r="56" s="199" customFormat="1" ht="15">
      <c r="A56" s="180" t="s">
        <v>177</v>
      </c>
      <c r="B56" s="180" t="str">
        <f>B3</f>
        <v xml:space="preserve">2019 год</v>
      </c>
      <c r="C56" s="180" t="str">
        <f t="shared" ref="C56:H56" si="117">C3</f>
        <v xml:space="preserve">2018 год</v>
      </c>
      <c r="D56" s="180" t="str">
        <f t="shared" si="117"/>
        <v xml:space="preserve">2017 год</v>
      </c>
      <c r="E56" s="180" t="str">
        <f t="shared" si="117"/>
        <v xml:space="preserve">2016 год</v>
      </c>
      <c r="F56" s="180" t="str">
        <f t="shared" si="117"/>
        <v xml:space="preserve">2015 год</v>
      </c>
      <c r="G56" s="180" t="str">
        <f t="shared" si="117"/>
        <v xml:space="preserve">2014 год</v>
      </c>
      <c r="H56" s="180" t="str">
        <f t="shared" si="117"/>
        <v xml:space="preserve">2013 год</v>
      </c>
    </row>
    <row r="57" s="199" customFormat="1" ht="16.5" customHeight="1">
      <c r="A57" s="200" t="s">
        <v>396</v>
      </c>
      <c r="B57" s="218">
        <f>B36</f>
        <v>8.5605067787664932</v>
      </c>
      <c r="C57" s="218">
        <f t="shared" ref="C57:H57" si="118">C36</f>
        <v>10.23141858979414</v>
      </c>
      <c r="D57" s="218">
        <f t="shared" si="118"/>
        <v>18.250807832524139</v>
      </c>
      <c r="E57" s="218">
        <f t="shared" si="118"/>
        <v>19.586005972223575</v>
      </c>
      <c r="F57" s="218">
        <f t="shared" si="118"/>
        <v>29.729530678436177</v>
      </c>
      <c r="G57" s="218">
        <f t="shared" si="118"/>
        <v>1.5852252858974525</v>
      </c>
      <c r="H57" s="218">
        <f t="shared" si="118"/>
        <v>16.79621962894624</v>
      </c>
    </row>
    <row r="58" s="199" customFormat="1" ht="15">
      <c r="A58" s="200" t="s">
        <v>413</v>
      </c>
      <c r="B58" s="218">
        <f>B48</f>
        <v>-20.270821911941304</v>
      </c>
      <c r="C58" s="218">
        <f t="shared" ref="C58:H58" si="119">C48</f>
        <v>13.141887622586646</v>
      </c>
      <c r="D58" s="218">
        <f t="shared" si="119"/>
        <v>3.2126526197922138</v>
      </c>
      <c r="E58" s="218">
        <f t="shared" si="119"/>
        <v>-12.760483385521956</v>
      </c>
      <c r="F58" s="218">
        <f t="shared" si="119"/>
        <v>65.239371271331166</v>
      </c>
      <c r="G58" s="218">
        <f t="shared" si="119"/>
        <v>-7.0769344561151417</v>
      </c>
      <c r="H58" s="218">
        <f t="shared" si="119"/>
        <v>0</v>
      </c>
    </row>
    <row r="59" s="199" customFormat="1" ht="84" customHeight="1">
      <c r="A59" s="219" t="s">
        <v>418</v>
      </c>
      <c r="B59" s="195"/>
      <c r="C59" s="196"/>
      <c r="D59" s="196"/>
      <c r="E59" s="196"/>
      <c r="F59" s="196"/>
      <c r="G59" s="196"/>
      <c r="H59" s="197"/>
    </row>
    <row r="60" s="199" customFormat="1" ht="15">
      <c r="A60" s="190" t="s">
        <v>380</v>
      </c>
    </row>
    <row r="61" s="199" customFormat="1"/>
    <row r="62" s="220" customFormat="1">
      <c r="A62" s="65"/>
      <c r="B62" s="65"/>
      <c r="C62" s="65"/>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c r="EO62" s="65"/>
      <c r="EP62" s="65"/>
      <c r="EQ62" s="65"/>
      <c r="ER62" s="65"/>
      <c r="ES62" s="65"/>
      <c r="ET62" s="65"/>
      <c r="EU62" s="65"/>
      <c r="EV62" s="65"/>
      <c r="EW62" s="65"/>
      <c r="EX62" s="65"/>
      <c r="EY62" s="65"/>
      <c r="EZ62" s="65"/>
      <c r="FA62" s="65"/>
      <c r="FB62" s="65"/>
      <c r="FC62" s="65"/>
      <c r="FD62" s="65"/>
      <c r="FE62" s="65"/>
      <c r="FF62" s="65"/>
      <c r="FG62" s="65"/>
      <c r="FH62" s="65"/>
      <c r="FI62" s="65"/>
      <c r="FJ62" s="65"/>
      <c r="FK62" s="65"/>
      <c r="FL62" s="65"/>
      <c r="FM62" s="65"/>
      <c r="FN62" s="65"/>
      <c r="FO62" s="65"/>
      <c r="FP62" s="65"/>
      <c r="FQ62" s="65"/>
      <c r="FR62" s="65"/>
      <c r="FS62" s="65"/>
      <c r="FT62" s="65"/>
      <c r="FU62" s="65"/>
      <c r="FV62" s="65"/>
      <c r="FW62" s="65"/>
      <c r="FX62" s="65"/>
      <c r="FY62" s="65"/>
      <c r="FZ62" s="65"/>
      <c r="GA62" s="65"/>
      <c r="GB62" s="65"/>
      <c r="GC62" s="65"/>
      <c r="GD62" s="65"/>
      <c r="GE62" s="65"/>
      <c r="GF62" s="65"/>
      <c r="GG62" s="65"/>
      <c r="GH62" s="65"/>
      <c r="GI62" s="65"/>
      <c r="GJ62" s="65"/>
      <c r="GK62" s="65"/>
      <c r="GL62" s="65"/>
      <c r="GM62" s="65"/>
      <c r="GN62" s="65"/>
      <c r="GO62" s="65"/>
      <c r="GP62" s="65"/>
      <c r="GQ62" s="65"/>
      <c r="GR62" s="65"/>
      <c r="GS62" s="65"/>
      <c r="GT62" s="65"/>
      <c r="GU62" s="65"/>
      <c r="GV62" s="65"/>
      <c r="GW62" s="65"/>
      <c r="GX62" s="65"/>
      <c r="GY62" s="65"/>
      <c r="GZ62" s="65"/>
      <c r="HA62" s="65"/>
      <c r="HB62" s="65"/>
      <c r="HC62" s="65"/>
      <c r="HD62" s="65"/>
      <c r="HE62" s="65"/>
      <c r="HF62" s="65"/>
      <c r="HG62" s="65"/>
      <c r="HH62" s="65"/>
      <c r="HI62" s="65"/>
      <c r="HJ62" s="65"/>
      <c r="HK62" s="65"/>
      <c r="HL62" s="65"/>
      <c r="HM62" s="65"/>
      <c r="HN62" s="65"/>
      <c r="HO62" s="65"/>
      <c r="HP62" s="65"/>
      <c r="HQ62" s="65"/>
      <c r="HR62" s="65"/>
      <c r="HS62" s="65"/>
      <c r="HT62" s="65"/>
      <c r="HU62" s="65"/>
      <c r="HV62" s="65"/>
      <c r="HW62" s="65"/>
      <c r="HX62" s="65"/>
      <c r="HY62" s="65"/>
      <c r="HZ62" s="65"/>
      <c r="IA62" s="65"/>
      <c r="IB62" s="65"/>
      <c r="IC62" s="65"/>
      <c r="ID62" s="65"/>
      <c r="IE62" s="65"/>
      <c r="IF62" s="65"/>
      <c r="IG62" s="65"/>
      <c r="IH62" s="65"/>
      <c r="II62" s="65"/>
      <c r="IJ62" s="65"/>
      <c r="IK62" s="65"/>
      <c r="IL62" s="65"/>
      <c r="IM62" s="65"/>
      <c r="IN62" s="65"/>
      <c r="IO62" s="65"/>
      <c r="IP62" s="65"/>
      <c r="IQ62" s="65"/>
      <c r="IR62" s="65"/>
      <c r="IS62" s="65"/>
      <c r="IT62" s="65"/>
      <c r="IU62" s="65"/>
      <c r="IV62" s="65"/>
    </row>
    <row r="63" s="220" customFormat="1">
      <c r="A63" s="65"/>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65"/>
      <c r="BL63" s="65"/>
      <c r="BM63" s="65"/>
      <c r="BN63" s="65"/>
      <c r="BO63" s="65"/>
      <c r="BP63" s="65"/>
      <c r="BQ63" s="65"/>
      <c r="BR63" s="65"/>
      <c r="BS63" s="65"/>
      <c r="BT63" s="65"/>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c r="EO63" s="65"/>
      <c r="EP63" s="65"/>
      <c r="EQ63" s="65"/>
      <c r="ER63" s="65"/>
      <c r="ES63" s="65"/>
      <c r="ET63" s="65"/>
      <c r="EU63" s="65"/>
      <c r="EV63" s="65"/>
      <c r="EW63" s="65"/>
      <c r="EX63" s="65"/>
      <c r="EY63" s="65"/>
      <c r="EZ63" s="65"/>
      <c r="FA63" s="65"/>
      <c r="FB63" s="65"/>
      <c r="FC63" s="65"/>
      <c r="FD63" s="65"/>
      <c r="FE63" s="65"/>
      <c r="FF63" s="65"/>
      <c r="FG63" s="65"/>
      <c r="FH63" s="65"/>
      <c r="FI63" s="65"/>
      <c r="FJ63" s="65"/>
      <c r="FK63" s="65"/>
      <c r="FL63" s="65"/>
      <c r="FM63" s="65"/>
      <c r="FN63" s="65"/>
      <c r="FO63" s="65"/>
      <c r="FP63" s="65"/>
      <c r="FQ63" s="65"/>
      <c r="FR63" s="65"/>
      <c r="FS63" s="65"/>
      <c r="FT63" s="65"/>
      <c r="FU63" s="65"/>
      <c r="FV63" s="65"/>
      <c r="FW63" s="65"/>
      <c r="FX63" s="65"/>
      <c r="FY63" s="65"/>
      <c r="FZ63" s="65"/>
      <c r="GA63" s="65"/>
      <c r="GB63" s="65"/>
      <c r="GC63" s="65"/>
      <c r="GD63" s="65"/>
      <c r="GE63" s="65"/>
      <c r="GF63" s="65"/>
      <c r="GG63" s="65"/>
      <c r="GH63" s="65"/>
      <c r="GI63" s="65"/>
      <c r="GJ63" s="65"/>
      <c r="GK63" s="65"/>
      <c r="GL63" s="65"/>
      <c r="GM63" s="65"/>
      <c r="GN63" s="65"/>
      <c r="GO63" s="65"/>
      <c r="GP63" s="65"/>
      <c r="GQ63" s="65"/>
      <c r="GR63" s="65"/>
      <c r="GS63" s="65"/>
      <c r="GT63" s="65"/>
      <c r="GU63" s="65"/>
      <c r="GV63" s="65"/>
      <c r="GW63" s="65"/>
      <c r="GX63" s="65"/>
      <c r="GY63" s="65"/>
      <c r="GZ63" s="65"/>
      <c r="HA63" s="65"/>
      <c r="HB63" s="65"/>
      <c r="HC63" s="65"/>
      <c r="HD63" s="65"/>
      <c r="HE63" s="65"/>
      <c r="HF63" s="65"/>
      <c r="HG63" s="65"/>
      <c r="HH63" s="65"/>
      <c r="HI63" s="65"/>
      <c r="HJ63" s="65"/>
      <c r="HK63" s="65"/>
      <c r="HL63" s="65"/>
      <c r="HM63" s="65"/>
      <c r="HN63" s="65"/>
      <c r="HO63" s="65"/>
      <c r="HP63" s="65"/>
      <c r="HQ63" s="65"/>
      <c r="HR63" s="65"/>
      <c r="HS63" s="65"/>
      <c r="HT63" s="65"/>
      <c r="HU63" s="65"/>
      <c r="HV63" s="65"/>
      <c r="HW63" s="65"/>
      <c r="HX63" s="65"/>
      <c r="HY63" s="65"/>
      <c r="HZ63" s="65"/>
      <c r="IA63" s="65"/>
      <c r="IB63" s="65"/>
      <c r="IC63" s="65"/>
      <c r="ID63" s="65"/>
      <c r="IE63" s="65"/>
      <c r="IF63" s="65"/>
      <c r="IG63" s="65"/>
      <c r="IH63" s="65"/>
      <c r="II63" s="65"/>
      <c r="IJ63" s="65"/>
      <c r="IK63" s="65"/>
      <c r="IL63" s="65"/>
      <c r="IM63" s="65"/>
      <c r="IN63" s="65"/>
      <c r="IO63" s="65"/>
      <c r="IP63" s="65"/>
      <c r="IQ63" s="65"/>
      <c r="IR63" s="65"/>
      <c r="IS63" s="65"/>
      <c r="IT63" s="65"/>
      <c r="IU63" s="65"/>
      <c r="IV63" s="65"/>
    </row>
    <row r="64" s="221" customFormat="1">
      <c r="A64" s="65"/>
      <c r="B64" s="65"/>
      <c r="C64" s="65"/>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c r="EO64" s="65"/>
      <c r="EP64" s="65"/>
      <c r="EQ64" s="65"/>
      <c r="ER64" s="65"/>
      <c r="ES64" s="65"/>
      <c r="ET64" s="65"/>
      <c r="EU64" s="65"/>
      <c r="EV64" s="65"/>
      <c r="EW64" s="65"/>
      <c r="EX64" s="65"/>
      <c r="EY64" s="65"/>
      <c r="EZ64" s="65"/>
      <c r="FA64" s="65"/>
      <c r="FB64" s="65"/>
      <c r="FC64" s="65"/>
      <c r="FD64" s="65"/>
      <c r="FE64" s="65"/>
      <c r="FF64" s="65"/>
      <c r="FG64" s="65"/>
      <c r="FH64" s="65"/>
      <c r="FI64" s="65"/>
      <c r="FJ64" s="65"/>
      <c r="FK64" s="65"/>
      <c r="FL64" s="65"/>
      <c r="FM64" s="65"/>
      <c r="FN64" s="65"/>
      <c r="FO64" s="65"/>
      <c r="FP64" s="65"/>
      <c r="FQ64" s="65"/>
      <c r="FR64" s="65"/>
      <c r="FS64" s="65"/>
      <c r="FT64" s="65"/>
      <c r="FU64" s="65"/>
      <c r="FV64" s="65"/>
      <c r="FW64" s="65"/>
      <c r="FX64" s="65"/>
      <c r="FY64" s="65"/>
      <c r="FZ64" s="65"/>
      <c r="GA64" s="65"/>
      <c r="GB64" s="65"/>
      <c r="GC64" s="65"/>
      <c r="GD64" s="65"/>
      <c r="GE64" s="65"/>
      <c r="GF64" s="65"/>
      <c r="GG64" s="65"/>
      <c r="GH64" s="65"/>
      <c r="GI64" s="65"/>
      <c r="GJ64" s="65"/>
      <c r="GK64" s="65"/>
      <c r="GL64" s="65"/>
      <c r="GM64" s="65"/>
      <c r="GN64" s="65"/>
      <c r="GO64" s="65"/>
      <c r="GP64" s="65"/>
      <c r="GQ64" s="65"/>
      <c r="GR64" s="65"/>
      <c r="GS64" s="65"/>
      <c r="GT64" s="65"/>
      <c r="GU64" s="65"/>
      <c r="GV64" s="65"/>
      <c r="GW64" s="65"/>
      <c r="GX64" s="65"/>
      <c r="GY64" s="65"/>
      <c r="GZ64" s="65"/>
      <c r="HA64" s="65"/>
      <c r="HB64" s="65"/>
      <c r="HC64" s="65"/>
      <c r="HD64" s="65"/>
      <c r="HE64" s="65"/>
      <c r="HF64" s="65"/>
      <c r="HG64" s="65"/>
      <c r="HH64" s="65"/>
      <c r="HI64" s="65"/>
      <c r="HJ64" s="65"/>
      <c r="HK64" s="65"/>
      <c r="HL64" s="65"/>
      <c r="HM64" s="65"/>
      <c r="HN64" s="65"/>
      <c r="HO64" s="65"/>
      <c r="HP64" s="65"/>
      <c r="HQ64" s="65"/>
      <c r="HR64" s="65"/>
      <c r="HS64" s="65"/>
      <c r="HT64" s="65"/>
      <c r="HU64" s="65"/>
      <c r="HV64" s="65"/>
      <c r="HW64" s="65"/>
      <c r="HX64" s="65"/>
      <c r="HY64" s="65"/>
      <c r="HZ64" s="65"/>
      <c r="IA64" s="65"/>
      <c r="IB64" s="65"/>
      <c r="IC64" s="65"/>
      <c r="ID64" s="65"/>
      <c r="IE64" s="65"/>
      <c r="IF64" s="65"/>
      <c r="IG64" s="65"/>
      <c r="IH64" s="65"/>
      <c r="II64" s="65"/>
      <c r="IJ64" s="65"/>
      <c r="IK64" s="65"/>
      <c r="IL64" s="65"/>
      <c r="IM64" s="65"/>
      <c r="IN64" s="65"/>
      <c r="IO64" s="65"/>
      <c r="IP64" s="65"/>
      <c r="IQ64" s="65"/>
      <c r="IR64" s="65"/>
      <c r="IS64" s="65"/>
      <c r="IT64" s="65"/>
      <c r="IU64" s="65"/>
      <c r="IV64" s="65"/>
    </row>
    <row r="65" s="220" customFormat="1">
      <c r="A65" s="65"/>
      <c r="B65" s="65"/>
      <c r="C65" s="65"/>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c r="BK65" s="65"/>
      <c r="BL65" s="65"/>
      <c r="BM65" s="65"/>
      <c r="BN65" s="65"/>
      <c r="BO65" s="65"/>
      <c r="BP65" s="65"/>
      <c r="BQ65" s="65"/>
      <c r="BR65" s="65"/>
      <c r="BS65" s="65"/>
      <c r="BT65" s="65"/>
      <c r="BU65" s="6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c r="EO65" s="65"/>
      <c r="EP65" s="65"/>
      <c r="EQ65" s="65"/>
      <c r="ER65" s="65"/>
      <c r="ES65" s="65"/>
      <c r="ET65" s="65"/>
      <c r="EU65" s="65"/>
      <c r="EV65" s="65"/>
      <c r="EW65" s="65"/>
      <c r="EX65" s="65"/>
      <c r="EY65" s="65"/>
      <c r="EZ65" s="65"/>
      <c r="FA65" s="65"/>
      <c r="FB65" s="65"/>
      <c r="FC65" s="65"/>
      <c r="FD65" s="65"/>
      <c r="FE65" s="65"/>
      <c r="FF65" s="65"/>
      <c r="FG65" s="65"/>
      <c r="FH65" s="65"/>
      <c r="FI65" s="65"/>
      <c r="FJ65" s="65"/>
      <c r="FK65" s="65"/>
      <c r="FL65" s="65"/>
      <c r="FM65" s="65"/>
      <c r="FN65" s="65"/>
      <c r="FO65" s="65"/>
      <c r="FP65" s="65"/>
      <c r="FQ65" s="65"/>
      <c r="FR65" s="65"/>
      <c r="FS65" s="65"/>
      <c r="FT65" s="65"/>
      <c r="FU65" s="65"/>
      <c r="FV65" s="65"/>
      <c r="FW65" s="65"/>
      <c r="FX65" s="65"/>
      <c r="FY65" s="65"/>
      <c r="FZ65" s="65"/>
      <c r="GA65" s="65"/>
      <c r="GB65" s="65"/>
      <c r="GC65" s="65"/>
      <c r="GD65" s="65"/>
      <c r="GE65" s="65"/>
      <c r="GF65" s="65"/>
      <c r="GG65" s="65"/>
      <c r="GH65" s="65"/>
      <c r="GI65" s="65"/>
      <c r="GJ65" s="65"/>
      <c r="GK65" s="65"/>
      <c r="GL65" s="65"/>
      <c r="GM65" s="65"/>
      <c r="GN65" s="65"/>
      <c r="GO65" s="65"/>
      <c r="GP65" s="65"/>
      <c r="GQ65" s="65"/>
      <c r="GR65" s="65"/>
      <c r="GS65" s="65"/>
      <c r="GT65" s="65"/>
      <c r="GU65" s="65"/>
      <c r="GV65" s="65"/>
      <c r="GW65" s="65"/>
      <c r="GX65" s="65"/>
      <c r="GY65" s="65"/>
      <c r="GZ65" s="65"/>
      <c r="HA65" s="65"/>
      <c r="HB65" s="65"/>
      <c r="HC65" s="65"/>
      <c r="HD65" s="65"/>
      <c r="HE65" s="65"/>
      <c r="HF65" s="65"/>
      <c r="HG65" s="65"/>
      <c r="HH65" s="65"/>
      <c r="HI65" s="65"/>
      <c r="HJ65" s="65"/>
      <c r="HK65" s="65"/>
      <c r="HL65" s="65"/>
      <c r="HM65" s="65"/>
      <c r="HN65" s="65"/>
      <c r="HO65" s="65"/>
      <c r="HP65" s="65"/>
      <c r="HQ65" s="65"/>
      <c r="HR65" s="65"/>
      <c r="HS65" s="65"/>
      <c r="HT65" s="65"/>
      <c r="HU65" s="65"/>
      <c r="HV65" s="65"/>
      <c r="HW65" s="65"/>
      <c r="HX65" s="65"/>
      <c r="HY65" s="65"/>
      <c r="HZ65" s="65"/>
      <c r="IA65" s="65"/>
      <c r="IB65" s="65"/>
      <c r="IC65" s="65"/>
      <c r="ID65" s="65"/>
      <c r="IE65" s="65"/>
      <c r="IF65" s="65"/>
      <c r="IG65" s="65"/>
      <c r="IH65" s="65"/>
      <c r="II65" s="65"/>
      <c r="IJ65" s="65"/>
      <c r="IK65" s="65"/>
      <c r="IL65" s="65"/>
      <c r="IM65" s="65"/>
      <c r="IN65" s="65"/>
      <c r="IO65" s="65"/>
      <c r="IP65" s="65"/>
      <c r="IQ65" s="65"/>
      <c r="IR65" s="65"/>
      <c r="IS65" s="65"/>
      <c r="IT65" s="65"/>
      <c r="IU65" s="65"/>
      <c r="IV65" s="65"/>
    </row>
    <row r="66" s="220" customFormat="1">
      <c r="A66" s="65"/>
      <c r="B66" s="65"/>
      <c r="C66" s="65"/>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c r="DJ66" s="65"/>
      <c r="DK66" s="65"/>
      <c r="DL66" s="65"/>
      <c r="DM66" s="65"/>
      <c r="DN66" s="65"/>
      <c r="DO66" s="65"/>
      <c r="DP66" s="65"/>
      <c r="DQ66" s="65"/>
      <c r="DR66" s="65"/>
      <c r="DS66" s="65"/>
      <c r="DT66" s="65"/>
      <c r="DU66" s="65"/>
      <c r="DV66" s="65"/>
      <c r="DW66" s="65"/>
      <c r="DX66" s="65"/>
      <c r="DY66" s="65"/>
      <c r="DZ66" s="65"/>
      <c r="EA66" s="65"/>
      <c r="EB66" s="65"/>
      <c r="EC66" s="65"/>
      <c r="ED66" s="65"/>
      <c r="EE66" s="65"/>
      <c r="EF66" s="65"/>
      <c r="EG66" s="65"/>
      <c r="EH66" s="65"/>
      <c r="EI66" s="65"/>
      <c r="EJ66" s="65"/>
      <c r="EK66" s="65"/>
      <c r="EL66" s="65"/>
      <c r="EM66" s="65"/>
      <c r="EN66" s="65"/>
      <c r="EO66" s="65"/>
      <c r="EP66" s="65"/>
      <c r="EQ66" s="65"/>
      <c r="ER66" s="65"/>
      <c r="ES66" s="65"/>
      <c r="ET66" s="65"/>
      <c r="EU66" s="65"/>
      <c r="EV66" s="65"/>
      <c r="EW66" s="65"/>
      <c r="EX66" s="65"/>
      <c r="EY66" s="65"/>
      <c r="EZ66" s="65"/>
      <c r="FA66" s="65"/>
      <c r="FB66" s="65"/>
      <c r="FC66" s="65"/>
      <c r="FD66" s="65"/>
      <c r="FE66" s="65"/>
      <c r="FF66" s="65"/>
      <c r="FG66" s="65"/>
      <c r="FH66" s="65"/>
      <c r="FI66" s="65"/>
      <c r="FJ66" s="65"/>
      <c r="FK66" s="65"/>
      <c r="FL66" s="65"/>
      <c r="FM66" s="65"/>
      <c r="FN66" s="65"/>
      <c r="FO66" s="65"/>
      <c r="FP66" s="65"/>
      <c r="FQ66" s="65"/>
      <c r="FR66" s="65"/>
      <c r="FS66" s="65"/>
      <c r="FT66" s="65"/>
      <c r="FU66" s="65"/>
      <c r="FV66" s="65"/>
      <c r="FW66" s="65"/>
      <c r="FX66" s="65"/>
      <c r="FY66" s="65"/>
      <c r="FZ66" s="65"/>
      <c r="GA66" s="65"/>
      <c r="GB66" s="65"/>
      <c r="GC66" s="65"/>
      <c r="GD66" s="65"/>
      <c r="GE66" s="65"/>
      <c r="GF66" s="65"/>
      <c r="GG66" s="65"/>
      <c r="GH66" s="65"/>
      <c r="GI66" s="65"/>
      <c r="GJ66" s="65"/>
      <c r="GK66" s="65"/>
      <c r="GL66" s="65"/>
      <c r="GM66" s="65"/>
      <c r="GN66" s="65"/>
      <c r="GO66" s="65"/>
      <c r="GP66" s="65"/>
      <c r="GQ66" s="65"/>
      <c r="GR66" s="65"/>
      <c r="GS66" s="65"/>
      <c r="GT66" s="65"/>
      <c r="GU66" s="65"/>
      <c r="GV66" s="65"/>
      <c r="GW66" s="65"/>
      <c r="GX66" s="65"/>
      <c r="GY66" s="65"/>
      <c r="GZ66" s="65"/>
      <c r="HA66" s="65"/>
      <c r="HB66" s="65"/>
      <c r="HC66" s="65"/>
      <c r="HD66" s="65"/>
      <c r="HE66" s="65"/>
      <c r="HF66" s="65"/>
      <c r="HG66" s="65"/>
      <c r="HH66" s="65"/>
      <c r="HI66" s="65"/>
      <c r="HJ66" s="65"/>
      <c r="HK66" s="65"/>
      <c r="HL66" s="65"/>
      <c r="HM66" s="65"/>
      <c r="HN66" s="65"/>
      <c r="HO66" s="65"/>
      <c r="HP66" s="65"/>
      <c r="HQ66" s="65"/>
      <c r="HR66" s="65"/>
      <c r="HS66" s="65"/>
      <c r="HT66" s="65"/>
      <c r="HU66" s="65"/>
      <c r="HV66" s="65"/>
      <c r="HW66" s="65"/>
      <c r="HX66" s="65"/>
      <c r="HY66" s="65"/>
      <c r="HZ66" s="65"/>
      <c r="IA66" s="65"/>
      <c r="IB66" s="65"/>
      <c r="IC66" s="65"/>
      <c r="ID66" s="65"/>
      <c r="IE66" s="65"/>
      <c r="IF66" s="65"/>
      <c r="IG66" s="65"/>
      <c r="IH66" s="65"/>
      <c r="II66" s="65"/>
      <c r="IJ66" s="65"/>
      <c r="IK66" s="65"/>
      <c r="IL66" s="65"/>
      <c r="IM66" s="65"/>
      <c r="IN66" s="65"/>
      <c r="IO66" s="65"/>
      <c r="IP66" s="65"/>
      <c r="IQ66" s="65"/>
      <c r="IR66" s="65"/>
      <c r="IS66" s="65"/>
      <c r="IT66" s="65"/>
      <c r="IU66" s="65"/>
      <c r="IV66" s="65"/>
    </row>
    <row r="67" s="220" customFormat="1">
      <c r="A67" s="65"/>
      <c r="B67" s="65"/>
      <c r="C67" s="65"/>
      <c r="D67" s="65"/>
      <c r="E67" s="65"/>
      <c r="F67" s="65"/>
      <c r="G67" s="65"/>
      <c r="H67" s="65"/>
      <c r="I67" s="65"/>
      <c r="J67" s="65"/>
      <c r="K67" s="65"/>
      <c r="L67" s="65"/>
      <c r="M67" s="65"/>
      <c r="N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c r="BI67" s="65"/>
      <c r="BJ67" s="65"/>
      <c r="BK67" s="65"/>
      <c r="BL67" s="65"/>
      <c r="BM67" s="65"/>
      <c r="BN67" s="65"/>
      <c r="BO67" s="65"/>
      <c r="BP67" s="65"/>
      <c r="BQ67" s="65"/>
      <c r="BR67" s="65"/>
      <c r="BS67" s="65"/>
      <c r="BT67" s="65"/>
      <c r="BU67" s="65"/>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c r="DJ67" s="65"/>
      <c r="DK67" s="65"/>
      <c r="DL67" s="65"/>
      <c r="DM67" s="65"/>
      <c r="DN67" s="65"/>
      <c r="DO67" s="65"/>
      <c r="DP67" s="65"/>
      <c r="DQ67" s="65"/>
      <c r="DR67" s="65"/>
      <c r="DS67" s="65"/>
      <c r="DT67" s="65"/>
      <c r="DU67" s="65"/>
      <c r="DV67" s="65"/>
      <c r="DW67" s="65"/>
      <c r="DX67" s="65"/>
      <c r="DY67" s="65"/>
      <c r="DZ67" s="65"/>
      <c r="EA67" s="65"/>
      <c r="EB67" s="65"/>
      <c r="EC67" s="65"/>
      <c r="ED67" s="65"/>
      <c r="EE67" s="65"/>
      <c r="EF67" s="65"/>
      <c r="EG67" s="65"/>
      <c r="EH67" s="65"/>
      <c r="EI67" s="65"/>
      <c r="EJ67" s="65"/>
      <c r="EK67" s="65"/>
      <c r="EL67" s="65"/>
      <c r="EM67" s="65"/>
      <c r="EN67" s="65"/>
      <c r="EO67" s="65"/>
      <c r="EP67" s="65"/>
      <c r="EQ67" s="65"/>
      <c r="ER67" s="65"/>
      <c r="ES67" s="65"/>
      <c r="ET67" s="65"/>
      <c r="EU67" s="65"/>
      <c r="EV67" s="65"/>
      <c r="EW67" s="65"/>
      <c r="EX67" s="65"/>
      <c r="EY67" s="65"/>
      <c r="EZ67" s="65"/>
      <c r="FA67" s="65"/>
      <c r="FB67" s="65"/>
      <c r="FC67" s="65"/>
      <c r="FD67" s="65"/>
      <c r="FE67" s="65"/>
      <c r="FF67" s="65"/>
      <c r="FG67" s="65"/>
      <c r="FH67" s="65"/>
      <c r="FI67" s="65"/>
      <c r="FJ67" s="65"/>
      <c r="FK67" s="65"/>
      <c r="FL67" s="65"/>
      <c r="FM67" s="65"/>
      <c r="FN67" s="65"/>
      <c r="FO67" s="65"/>
      <c r="FP67" s="65"/>
      <c r="FQ67" s="65"/>
      <c r="FR67" s="65"/>
      <c r="FS67" s="65"/>
      <c r="FT67" s="65"/>
      <c r="FU67" s="65"/>
      <c r="FV67" s="65"/>
      <c r="FW67" s="65"/>
      <c r="FX67" s="65"/>
      <c r="FY67" s="65"/>
      <c r="FZ67" s="65"/>
      <c r="GA67" s="65"/>
      <c r="GB67" s="65"/>
      <c r="GC67" s="65"/>
      <c r="GD67" s="65"/>
      <c r="GE67" s="65"/>
      <c r="GF67" s="65"/>
      <c r="GG67" s="65"/>
      <c r="GH67" s="65"/>
      <c r="GI67" s="65"/>
      <c r="GJ67" s="65"/>
      <c r="GK67" s="65"/>
      <c r="GL67" s="65"/>
      <c r="GM67" s="65"/>
      <c r="GN67" s="65"/>
      <c r="GO67" s="65"/>
      <c r="GP67" s="65"/>
      <c r="GQ67" s="65"/>
      <c r="GR67" s="65"/>
      <c r="GS67" s="65"/>
      <c r="GT67" s="65"/>
      <c r="GU67" s="65"/>
      <c r="GV67" s="65"/>
      <c r="GW67" s="65"/>
      <c r="GX67" s="65"/>
      <c r="GY67" s="65"/>
      <c r="GZ67" s="65"/>
      <c r="HA67" s="65"/>
      <c r="HB67" s="65"/>
      <c r="HC67" s="65"/>
      <c r="HD67" s="65"/>
      <c r="HE67" s="65"/>
      <c r="HF67" s="65"/>
      <c r="HG67" s="65"/>
      <c r="HH67" s="65"/>
      <c r="HI67" s="65"/>
      <c r="HJ67" s="65"/>
      <c r="HK67" s="65"/>
      <c r="HL67" s="65"/>
      <c r="HM67" s="65"/>
      <c r="HN67" s="65"/>
      <c r="HO67" s="65"/>
      <c r="HP67" s="65"/>
      <c r="HQ67" s="65"/>
      <c r="HR67" s="65"/>
      <c r="HS67" s="65"/>
      <c r="HT67" s="65"/>
      <c r="HU67" s="65"/>
      <c r="HV67" s="65"/>
      <c r="HW67" s="65"/>
      <c r="HX67" s="65"/>
      <c r="HY67" s="65"/>
      <c r="HZ67" s="65"/>
      <c r="IA67" s="65"/>
      <c r="IB67" s="65"/>
      <c r="IC67" s="65"/>
      <c r="ID67" s="65"/>
      <c r="IE67" s="65"/>
      <c r="IF67" s="65"/>
      <c r="IG67" s="65"/>
      <c r="IH67" s="65"/>
      <c r="II67" s="65"/>
      <c r="IJ67" s="65"/>
      <c r="IK67" s="65"/>
      <c r="IL67" s="65"/>
      <c r="IM67" s="65"/>
      <c r="IN67" s="65"/>
      <c r="IO67" s="65"/>
      <c r="IP67" s="65"/>
      <c r="IQ67" s="65"/>
      <c r="IR67" s="65"/>
      <c r="IS67" s="65"/>
      <c r="IT67" s="65"/>
      <c r="IU67" s="65"/>
      <c r="IV67" s="65"/>
    </row>
    <row r="68" s="220" customFormat="1">
      <c r="A68" s="65"/>
      <c r="B68" s="65"/>
      <c r="C68" s="65"/>
      <c r="D68" s="65"/>
      <c r="E68" s="65"/>
      <c r="F68" s="65"/>
      <c r="G68" s="65"/>
      <c r="H68" s="65"/>
      <c r="I68" s="65"/>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c r="EO68" s="65"/>
      <c r="EP68" s="65"/>
      <c r="EQ68" s="65"/>
      <c r="ER68" s="65"/>
      <c r="ES68" s="65"/>
      <c r="ET68" s="65"/>
      <c r="EU68" s="65"/>
      <c r="EV68" s="65"/>
      <c r="EW68" s="65"/>
      <c r="EX68" s="65"/>
      <c r="EY68" s="65"/>
      <c r="EZ68" s="65"/>
      <c r="FA68" s="65"/>
      <c r="FB68" s="65"/>
      <c r="FC68" s="65"/>
      <c r="FD68" s="65"/>
      <c r="FE68" s="65"/>
      <c r="FF68" s="65"/>
      <c r="FG68" s="65"/>
      <c r="FH68" s="65"/>
      <c r="FI68" s="65"/>
      <c r="FJ68" s="65"/>
      <c r="FK68" s="65"/>
      <c r="FL68" s="65"/>
      <c r="FM68" s="65"/>
      <c r="FN68" s="65"/>
      <c r="FO68" s="65"/>
      <c r="FP68" s="65"/>
      <c r="FQ68" s="65"/>
      <c r="FR68" s="65"/>
      <c r="FS68" s="65"/>
      <c r="FT68" s="65"/>
      <c r="FU68" s="65"/>
      <c r="FV68" s="65"/>
      <c r="FW68" s="65"/>
      <c r="FX68" s="65"/>
      <c r="FY68" s="65"/>
      <c r="FZ68" s="65"/>
      <c r="GA68" s="65"/>
      <c r="GB68" s="65"/>
      <c r="GC68" s="65"/>
      <c r="GD68" s="65"/>
      <c r="GE68" s="65"/>
      <c r="GF68" s="65"/>
      <c r="GG68" s="65"/>
      <c r="GH68" s="65"/>
      <c r="GI68" s="65"/>
      <c r="GJ68" s="65"/>
      <c r="GK68" s="65"/>
      <c r="GL68" s="65"/>
      <c r="GM68" s="65"/>
      <c r="GN68" s="65"/>
      <c r="GO68" s="65"/>
      <c r="GP68" s="65"/>
      <c r="GQ68" s="65"/>
      <c r="GR68" s="65"/>
      <c r="GS68" s="65"/>
      <c r="GT68" s="65"/>
      <c r="GU68" s="65"/>
      <c r="GV68" s="65"/>
      <c r="GW68" s="65"/>
      <c r="GX68" s="65"/>
      <c r="GY68" s="65"/>
      <c r="GZ68" s="65"/>
      <c r="HA68" s="65"/>
      <c r="HB68" s="65"/>
      <c r="HC68" s="65"/>
      <c r="HD68" s="65"/>
      <c r="HE68" s="65"/>
      <c r="HF68" s="65"/>
      <c r="HG68" s="65"/>
      <c r="HH68" s="65"/>
      <c r="HI68" s="65"/>
      <c r="HJ68" s="65"/>
      <c r="HK68" s="65"/>
      <c r="HL68" s="65"/>
      <c r="HM68" s="65"/>
      <c r="HN68" s="65"/>
      <c r="HO68" s="65"/>
      <c r="HP68" s="65"/>
      <c r="HQ68" s="65"/>
      <c r="HR68" s="65"/>
      <c r="HS68" s="65"/>
      <c r="HT68" s="65"/>
      <c r="HU68" s="65"/>
      <c r="HV68" s="65"/>
      <c r="HW68" s="65"/>
      <c r="HX68" s="65"/>
      <c r="HY68" s="65"/>
      <c r="HZ68" s="65"/>
      <c r="IA68" s="65"/>
      <c r="IB68" s="65"/>
      <c r="IC68" s="65"/>
      <c r="ID68" s="65"/>
      <c r="IE68" s="65"/>
      <c r="IF68" s="65"/>
      <c r="IG68" s="65"/>
      <c r="IH68" s="65"/>
      <c r="II68" s="65"/>
      <c r="IJ68" s="65"/>
      <c r="IK68" s="65"/>
      <c r="IL68" s="65"/>
      <c r="IM68" s="65"/>
      <c r="IN68" s="65"/>
      <c r="IO68" s="65"/>
      <c r="IP68" s="65"/>
      <c r="IQ68" s="65"/>
      <c r="IR68" s="65"/>
      <c r="IS68" s="65"/>
      <c r="IT68" s="65"/>
      <c r="IU68" s="65"/>
      <c r="IV68" s="65"/>
    </row>
    <row r="69" s="199" customFormat="1">
      <c r="A69" s="65"/>
      <c r="B69" s="65"/>
      <c r="C69" s="65"/>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5"/>
      <c r="BQ69" s="65"/>
      <c r="BR69" s="65"/>
      <c r="BS69" s="65"/>
      <c r="BT69" s="65"/>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c r="DJ69" s="65"/>
      <c r="DK69" s="65"/>
      <c r="DL69" s="65"/>
      <c r="DM69" s="65"/>
      <c r="DN69" s="65"/>
      <c r="DO69" s="65"/>
      <c r="DP69" s="65"/>
      <c r="DQ69" s="65"/>
      <c r="DR69" s="65"/>
      <c r="DS69" s="65"/>
      <c r="DT69" s="65"/>
      <c r="DU69" s="65"/>
      <c r="DV69" s="65"/>
      <c r="DW69" s="65"/>
      <c r="DX69" s="65"/>
      <c r="DY69" s="65"/>
      <c r="DZ69" s="65"/>
      <c r="EA69" s="65"/>
      <c r="EB69" s="65"/>
      <c r="EC69" s="65"/>
      <c r="ED69" s="65"/>
      <c r="EE69" s="65"/>
      <c r="EF69" s="65"/>
      <c r="EG69" s="65"/>
      <c r="EH69" s="65"/>
      <c r="EI69" s="65"/>
      <c r="EJ69" s="65"/>
      <c r="EK69" s="65"/>
      <c r="EL69" s="65"/>
      <c r="EM69" s="65"/>
      <c r="EN69" s="65"/>
      <c r="EO69" s="65"/>
      <c r="EP69" s="65"/>
      <c r="EQ69" s="65"/>
      <c r="ER69" s="65"/>
      <c r="ES69" s="65"/>
      <c r="ET69" s="65"/>
      <c r="EU69" s="65"/>
      <c r="EV69" s="65"/>
      <c r="EW69" s="65"/>
      <c r="EX69" s="65"/>
      <c r="EY69" s="65"/>
      <c r="EZ69" s="65"/>
      <c r="FA69" s="65"/>
      <c r="FB69" s="65"/>
      <c r="FC69" s="65"/>
      <c r="FD69" s="65"/>
      <c r="FE69" s="65"/>
      <c r="FF69" s="65"/>
      <c r="FG69" s="65"/>
      <c r="FH69" s="65"/>
      <c r="FI69" s="65"/>
      <c r="FJ69" s="65"/>
      <c r="FK69" s="65"/>
      <c r="FL69" s="65"/>
      <c r="FM69" s="65"/>
      <c r="FN69" s="65"/>
      <c r="FO69" s="65"/>
      <c r="FP69" s="65"/>
      <c r="FQ69" s="65"/>
      <c r="FR69" s="65"/>
      <c r="FS69" s="65"/>
      <c r="FT69" s="65"/>
      <c r="FU69" s="65"/>
      <c r="FV69" s="65"/>
      <c r="FW69" s="65"/>
      <c r="FX69" s="65"/>
      <c r="FY69" s="65"/>
      <c r="FZ69" s="65"/>
      <c r="GA69" s="65"/>
      <c r="GB69" s="65"/>
      <c r="GC69" s="65"/>
      <c r="GD69" s="65"/>
      <c r="GE69" s="65"/>
      <c r="GF69" s="65"/>
      <c r="GG69" s="65"/>
      <c r="GH69" s="65"/>
      <c r="GI69" s="65"/>
      <c r="GJ69" s="65"/>
      <c r="GK69" s="65"/>
      <c r="GL69" s="65"/>
      <c r="GM69" s="65"/>
      <c r="GN69" s="65"/>
      <c r="GO69" s="65"/>
      <c r="GP69" s="65"/>
      <c r="GQ69" s="65"/>
      <c r="GR69" s="65"/>
      <c r="GS69" s="65"/>
      <c r="GT69" s="65"/>
      <c r="GU69" s="65"/>
      <c r="GV69" s="65"/>
      <c r="GW69" s="65"/>
      <c r="GX69" s="65"/>
      <c r="GY69" s="65"/>
      <c r="GZ69" s="65"/>
      <c r="HA69" s="65"/>
      <c r="HB69" s="65"/>
      <c r="HC69" s="65"/>
      <c r="HD69" s="65"/>
      <c r="HE69" s="65"/>
      <c r="HF69" s="65"/>
      <c r="HG69" s="65"/>
      <c r="HH69" s="65"/>
      <c r="HI69" s="65"/>
      <c r="HJ69" s="65"/>
      <c r="HK69" s="65"/>
      <c r="HL69" s="65"/>
      <c r="HM69" s="65"/>
      <c r="HN69" s="65"/>
      <c r="HO69" s="65"/>
      <c r="HP69" s="65"/>
      <c r="HQ69" s="65"/>
      <c r="HR69" s="65"/>
      <c r="HS69" s="65"/>
      <c r="HT69" s="65"/>
      <c r="HU69" s="65"/>
      <c r="HV69" s="65"/>
      <c r="HW69" s="65"/>
      <c r="HX69" s="65"/>
      <c r="HY69" s="65"/>
      <c r="HZ69" s="65"/>
      <c r="IA69" s="65"/>
      <c r="IB69" s="65"/>
      <c r="IC69" s="65"/>
      <c r="ID69" s="65"/>
      <c r="IE69" s="65"/>
      <c r="IF69" s="65"/>
      <c r="IG69" s="65"/>
      <c r="IH69" s="65"/>
      <c r="II69" s="65"/>
      <c r="IJ69" s="65"/>
      <c r="IK69" s="65"/>
      <c r="IL69" s="65"/>
      <c r="IM69" s="65"/>
      <c r="IN69" s="65"/>
      <c r="IO69" s="65"/>
      <c r="IP69" s="65"/>
      <c r="IQ69" s="65"/>
      <c r="IR69" s="65"/>
      <c r="IS69" s="65"/>
      <c r="IT69" s="65"/>
      <c r="IU69" s="65"/>
      <c r="IV69" s="65"/>
    </row>
    <row r="70" s="199" customFormat="1">
      <c r="A70" s="65"/>
      <c r="B70" s="65"/>
      <c r="C70" s="65"/>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c r="EO70" s="65"/>
      <c r="EP70" s="65"/>
      <c r="EQ70" s="65"/>
      <c r="ER70" s="65"/>
      <c r="ES70" s="65"/>
      <c r="ET70" s="65"/>
      <c r="EU70" s="65"/>
      <c r="EV70" s="65"/>
      <c r="EW70" s="65"/>
      <c r="EX70" s="65"/>
      <c r="EY70" s="65"/>
      <c r="EZ70" s="65"/>
      <c r="FA70" s="65"/>
      <c r="FB70" s="65"/>
      <c r="FC70" s="65"/>
      <c r="FD70" s="65"/>
      <c r="FE70" s="65"/>
      <c r="FF70" s="65"/>
      <c r="FG70" s="65"/>
      <c r="FH70" s="65"/>
      <c r="FI70" s="65"/>
      <c r="FJ70" s="65"/>
      <c r="FK70" s="65"/>
      <c r="FL70" s="65"/>
      <c r="FM70" s="65"/>
      <c r="FN70" s="65"/>
      <c r="FO70" s="65"/>
      <c r="FP70" s="65"/>
      <c r="FQ70" s="65"/>
      <c r="FR70" s="65"/>
      <c r="FS70" s="65"/>
      <c r="FT70" s="65"/>
      <c r="FU70" s="65"/>
      <c r="FV70" s="65"/>
      <c r="FW70" s="65"/>
      <c r="FX70" s="65"/>
      <c r="FY70" s="65"/>
      <c r="FZ70" s="65"/>
      <c r="GA70" s="65"/>
      <c r="GB70" s="65"/>
      <c r="GC70" s="65"/>
      <c r="GD70" s="65"/>
      <c r="GE70" s="65"/>
      <c r="GF70" s="65"/>
      <c r="GG70" s="65"/>
      <c r="GH70" s="65"/>
      <c r="GI70" s="65"/>
      <c r="GJ70" s="65"/>
      <c r="GK70" s="65"/>
      <c r="GL70" s="65"/>
      <c r="GM70" s="65"/>
      <c r="GN70" s="65"/>
      <c r="GO70" s="65"/>
      <c r="GP70" s="65"/>
      <c r="GQ70" s="65"/>
      <c r="GR70" s="65"/>
      <c r="GS70" s="65"/>
      <c r="GT70" s="65"/>
      <c r="GU70" s="65"/>
      <c r="GV70" s="65"/>
      <c r="GW70" s="65"/>
      <c r="GX70" s="65"/>
      <c r="GY70" s="65"/>
      <c r="GZ70" s="65"/>
      <c r="HA70" s="65"/>
      <c r="HB70" s="65"/>
      <c r="HC70" s="65"/>
      <c r="HD70" s="65"/>
      <c r="HE70" s="65"/>
      <c r="HF70" s="65"/>
      <c r="HG70" s="65"/>
      <c r="HH70" s="65"/>
      <c r="HI70" s="65"/>
      <c r="HJ70" s="65"/>
      <c r="HK70" s="65"/>
      <c r="HL70" s="65"/>
      <c r="HM70" s="65"/>
      <c r="HN70" s="65"/>
      <c r="HO70" s="65"/>
      <c r="HP70" s="65"/>
      <c r="HQ70" s="65"/>
      <c r="HR70" s="65"/>
      <c r="HS70" s="65"/>
      <c r="HT70" s="65"/>
      <c r="HU70" s="65"/>
      <c r="HV70" s="65"/>
      <c r="HW70" s="65"/>
      <c r="HX70" s="65"/>
      <c r="HY70" s="65"/>
      <c r="HZ70" s="65"/>
      <c r="IA70" s="65"/>
      <c r="IB70" s="65"/>
      <c r="IC70" s="65"/>
      <c r="ID70" s="65"/>
      <c r="IE70" s="65"/>
      <c r="IF70" s="65"/>
      <c r="IG70" s="65"/>
      <c r="IH70" s="65"/>
      <c r="II70" s="65"/>
      <c r="IJ70" s="65"/>
      <c r="IK70" s="65"/>
      <c r="IL70" s="65"/>
      <c r="IM70" s="65"/>
      <c r="IN70" s="65"/>
      <c r="IO70" s="65"/>
      <c r="IP70" s="65"/>
      <c r="IQ70" s="65"/>
      <c r="IR70" s="65"/>
      <c r="IS70" s="65"/>
      <c r="IT70" s="65"/>
      <c r="IU70" s="65"/>
      <c r="IV70" s="65"/>
    </row>
    <row r="71" s="199" customFormat="1">
      <c r="A71" s="65"/>
      <c r="B71" s="65"/>
      <c r="C71" s="65"/>
      <c r="D71" s="65"/>
      <c r="E71" s="65"/>
      <c r="F71" s="65"/>
      <c r="G71" s="65"/>
      <c r="H71" s="65"/>
      <c r="I71" s="65"/>
      <c r="J71" s="65"/>
      <c r="K71" s="65"/>
      <c r="L71" s="65"/>
      <c r="M71" s="65"/>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65"/>
      <c r="BI71" s="65"/>
      <c r="BJ71" s="65"/>
      <c r="BK71" s="65"/>
      <c r="BL71" s="65"/>
      <c r="BM71" s="65"/>
      <c r="BN71" s="65"/>
      <c r="BO71" s="65"/>
      <c r="BP71" s="65"/>
      <c r="BQ71" s="65"/>
      <c r="BR71" s="65"/>
      <c r="BS71" s="65"/>
      <c r="BT71" s="65"/>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c r="DJ71" s="65"/>
      <c r="DK71" s="65"/>
      <c r="DL71" s="65"/>
      <c r="DM71" s="65"/>
      <c r="DN71" s="65"/>
      <c r="DO71" s="65"/>
      <c r="DP71" s="65"/>
      <c r="DQ71" s="65"/>
      <c r="DR71" s="65"/>
      <c r="DS71" s="65"/>
      <c r="DT71" s="65"/>
      <c r="DU71" s="65"/>
      <c r="DV71" s="65"/>
      <c r="DW71" s="65"/>
      <c r="DX71" s="65"/>
      <c r="DY71" s="65"/>
      <c r="DZ71" s="65"/>
      <c r="EA71" s="65"/>
      <c r="EB71" s="65"/>
      <c r="EC71" s="65"/>
      <c r="ED71" s="65"/>
      <c r="EE71" s="65"/>
      <c r="EF71" s="65"/>
      <c r="EG71" s="65"/>
      <c r="EH71" s="65"/>
      <c r="EI71" s="65"/>
      <c r="EJ71" s="65"/>
      <c r="EK71" s="65"/>
      <c r="EL71" s="65"/>
      <c r="EM71" s="65"/>
      <c r="EN71" s="65"/>
      <c r="EO71" s="65"/>
      <c r="EP71" s="65"/>
      <c r="EQ71" s="65"/>
      <c r="ER71" s="65"/>
      <c r="ES71" s="65"/>
      <c r="ET71" s="65"/>
      <c r="EU71" s="65"/>
      <c r="EV71" s="65"/>
      <c r="EW71" s="65"/>
      <c r="EX71" s="65"/>
      <c r="EY71" s="65"/>
      <c r="EZ71" s="65"/>
      <c r="FA71" s="65"/>
      <c r="FB71" s="65"/>
      <c r="FC71" s="65"/>
      <c r="FD71" s="65"/>
      <c r="FE71" s="65"/>
      <c r="FF71" s="65"/>
      <c r="FG71" s="65"/>
      <c r="FH71" s="65"/>
      <c r="FI71" s="65"/>
      <c r="FJ71" s="65"/>
      <c r="FK71" s="65"/>
      <c r="FL71" s="65"/>
      <c r="FM71" s="65"/>
      <c r="FN71" s="65"/>
      <c r="FO71" s="65"/>
      <c r="FP71" s="65"/>
      <c r="FQ71" s="65"/>
      <c r="FR71" s="65"/>
      <c r="FS71" s="65"/>
      <c r="FT71" s="65"/>
      <c r="FU71" s="65"/>
      <c r="FV71" s="65"/>
      <c r="FW71" s="65"/>
      <c r="FX71" s="65"/>
      <c r="FY71" s="65"/>
      <c r="FZ71" s="65"/>
      <c r="GA71" s="65"/>
      <c r="GB71" s="65"/>
      <c r="GC71" s="65"/>
      <c r="GD71" s="65"/>
      <c r="GE71" s="65"/>
      <c r="GF71" s="65"/>
      <c r="GG71" s="65"/>
      <c r="GH71" s="65"/>
      <c r="GI71" s="65"/>
      <c r="GJ71" s="65"/>
      <c r="GK71" s="65"/>
      <c r="GL71" s="65"/>
      <c r="GM71" s="65"/>
      <c r="GN71" s="65"/>
      <c r="GO71" s="65"/>
      <c r="GP71" s="65"/>
      <c r="GQ71" s="65"/>
      <c r="GR71" s="65"/>
      <c r="GS71" s="65"/>
      <c r="GT71" s="65"/>
      <c r="GU71" s="65"/>
      <c r="GV71" s="65"/>
      <c r="GW71" s="65"/>
      <c r="GX71" s="65"/>
      <c r="GY71" s="65"/>
      <c r="GZ71" s="65"/>
      <c r="HA71" s="65"/>
      <c r="HB71" s="65"/>
      <c r="HC71" s="65"/>
      <c r="HD71" s="65"/>
      <c r="HE71" s="65"/>
      <c r="HF71" s="65"/>
      <c r="HG71" s="65"/>
      <c r="HH71" s="65"/>
      <c r="HI71" s="65"/>
      <c r="HJ71" s="65"/>
      <c r="HK71" s="65"/>
      <c r="HL71" s="65"/>
      <c r="HM71" s="65"/>
      <c r="HN71" s="65"/>
      <c r="HO71" s="65"/>
      <c r="HP71" s="65"/>
      <c r="HQ71" s="65"/>
      <c r="HR71" s="65"/>
      <c r="HS71" s="65"/>
      <c r="HT71" s="65"/>
      <c r="HU71" s="65"/>
      <c r="HV71" s="65"/>
      <c r="HW71" s="65"/>
      <c r="HX71" s="65"/>
      <c r="HY71" s="65"/>
      <c r="HZ71" s="65"/>
      <c r="IA71" s="65"/>
      <c r="IB71" s="65"/>
      <c r="IC71" s="65"/>
      <c r="ID71" s="65"/>
      <c r="IE71" s="65"/>
      <c r="IF71" s="65"/>
      <c r="IG71" s="65"/>
      <c r="IH71" s="65"/>
      <c r="II71" s="65"/>
      <c r="IJ71" s="65"/>
      <c r="IK71" s="65"/>
      <c r="IL71" s="65"/>
      <c r="IM71" s="65"/>
      <c r="IN71" s="65"/>
      <c r="IO71" s="65"/>
      <c r="IP71" s="65"/>
      <c r="IQ71" s="65"/>
      <c r="IR71" s="65"/>
      <c r="IS71" s="65"/>
      <c r="IT71" s="65"/>
      <c r="IU71" s="65"/>
      <c r="IV71" s="65"/>
    </row>
    <row r="72" s="199" customFormat="1">
      <c r="A72" s="65"/>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65"/>
      <c r="AK72" s="65"/>
      <c r="AL72" s="65"/>
      <c r="AM72" s="65"/>
      <c r="AN72" s="65"/>
      <c r="AO72" s="65"/>
      <c r="AP72" s="65"/>
      <c r="AQ72" s="65"/>
      <c r="AR72" s="65"/>
      <c r="AS72" s="65"/>
      <c r="AT72" s="65"/>
      <c r="AU72" s="65"/>
      <c r="AV72" s="65"/>
      <c r="AW72" s="65"/>
      <c r="AX72" s="65"/>
      <c r="AY72" s="65"/>
      <c r="AZ72" s="65"/>
      <c r="BA72" s="65"/>
      <c r="BB72" s="65"/>
      <c r="BC72" s="65"/>
      <c r="BD72" s="65"/>
      <c r="BE72" s="65"/>
      <c r="BF72" s="65"/>
      <c r="BG72" s="65"/>
      <c r="BH72" s="65"/>
      <c r="BI72" s="65"/>
      <c r="BJ72" s="65"/>
      <c r="BK72" s="65"/>
      <c r="BL72" s="65"/>
      <c r="BM72" s="65"/>
      <c r="BN72" s="65"/>
      <c r="BO72" s="65"/>
      <c r="BP72" s="65"/>
      <c r="BQ72" s="65"/>
      <c r="BR72" s="65"/>
      <c r="BS72" s="65"/>
      <c r="BT72" s="65"/>
      <c r="BU72" s="65"/>
      <c r="BV72" s="65"/>
      <c r="BW72" s="65"/>
      <c r="BX72" s="65"/>
      <c r="BY72" s="65"/>
      <c r="BZ72" s="65"/>
      <c r="CA72" s="65"/>
      <c r="CB72" s="65"/>
      <c r="CC72" s="65"/>
      <c r="CD72" s="65"/>
      <c r="CE72" s="65"/>
      <c r="CF72" s="65"/>
      <c r="CG72" s="65"/>
      <c r="CH72" s="65"/>
      <c r="CI72" s="65"/>
      <c r="CJ72" s="65"/>
      <c r="CK72" s="65"/>
      <c r="CL72" s="65"/>
      <c r="CM72" s="65"/>
      <c r="CN72" s="65"/>
      <c r="CO72" s="65"/>
      <c r="CP72" s="65"/>
      <c r="CQ72" s="65"/>
      <c r="CR72" s="65"/>
      <c r="CS72" s="65"/>
      <c r="CT72" s="65"/>
      <c r="CU72" s="65"/>
      <c r="CV72" s="65"/>
      <c r="CW72" s="65"/>
      <c r="CX72" s="65"/>
      <c r="CY72" s="65"/>
      <c r="CZ72" s="65"/>
      <c r="DA72" s="65"/>
      <c r="DB72" s="65"/>
      <c r="DC72" s="65"/>
      <c r="DD72" s="65"/>
      <c r="DE72" s="65"/>
      <c r="DF72" s="65"/>
      <c r="DG72" s="65"/>
      <c r="DH72" s="65"/>
      <c r="DI72" s="65"/>
      <c r="DJ72" s="65"/>
      <c r="DK72" s="65"/>
      <c r="DL72" s="65"/>
      <c r="DM72" s="65"/>
      <c r="DN72" s="65"/>
      <c r="DO72" s="65"/>
      <c r="DP72" s="65"/>
      <c r="DQ72" s="65"/>
      <c r="DR72" s="65"/>
      <c r="DS72" s="65"/>
      <c r="DT72" s="65"/>
      <c r="DU72" s="65"/>
      <c r="DV72" s="65"/>
      <c r="DW72" s="65"/>
      <c r="DX72" s="65"/>
      <c r="DY72" s="65"/>
      <c r="DZ72" s="65"/>
      <c r="EA72" s="65"/>
      <c r="EB72" s="65"/>
      <c r="EC72" s="65"/>
      <c r="ED72" s="65"/>
      <c r="EE72" s="65"/>
      <c r="EF72" s="65"/>
      <c r="EG72" s="65"/>
      <c r="EH72" s="65"/>
      <c r="EI72" s="65"/>
      <c r="EJ72" s="65"/>
      <c r="EK72" s="65"/>
      <c r="EL72" s="65"/>
      <c r="EM72" s="65"/>
      <c r="EN72" s="65"/>
      <c r="EO72" s="65"/>
      <c r="EP72" s="65"/>
      <c r="EQ72" s="65"/>
      <c r="ER72" s="65"/>
      <c r="ES72" s="65"/>
      <c r="ET72" s="65"/>
      <c r="EU72" s="65"/>
      <c r="EV72" s="65"/>
      <c r="EW72" s="65"/>
      <c r="EX72" s="65"/>
      <c r="EY72" s="65"/>
      <c r="EZ72" s="65"/>
      <c r="FA72" s="65"/>
      <c r="FB72" s="65"/>
      <c r="FC72" s="65"/>
      <c r="FD72" s="65"/>
      <c r="FE72" s="65"/>
      <c r="FF72" s="65"/>
      <c r="FG72" s="65"/>
      <c r="FH72" s="65"/>
      <c r="FI72" s="65"/>
      <c r="FJ72" s="65"/>
      <c r="FK72" s="65"/>
      <c r="FL72" s="65"/>
      <c r="FM72" s="65"/>
      <c r="FN72" s="65"/>
      <c r="FO72" s="65"/>
      <c r="FP72" s="65"/>
      <c r="FQ72" s="65"/>
      <c r="FR72" s="65"/>
      <c r="FS72" s="65"/>
      <c r="FT72" s="65"/>
      <c r="FU72" s="65"/>
      <c r="FV72" s="65"/>
      <c r="FW72" s="65"/>
      <c r="FX72" s="65"/>
      <c r="FY72" s="65"/>
      <c r="FZ72" s="65"/>
      <c r="GA72" s="65"/>
      <c r="GB72" s="65"/>
      <c r="GC72" s="65"/>
      <c r="GD72" s="65"/>
      <c r="GE72" s="65"/>
      <c r="GF72" s="65"/>
      <c r="GG72" s="65"/>
      <c r="GH72" s="65"/>
      <c r="GI72" s="65"/>
      <c r="GJ72" s="65"/>
      <c r="GK72" s="65"/>
      <c r="GL72" s="65"/>
      <c r="GM72" s="65"/>
      <c r="GN72" s="65"/>
      <c r="GO72" s="65"/>
      <c r="GP72" s="65"/>
      <c r="GQ72" s="65"/>
      <c r="GR72" s="65"/>
      <c r="GS72" s="65"/>
      <c r="GT72" s="65"/>
      <c r="GU72" s="65"/>
      <c r="GV72" s="65"/>
      <c r="GW72" s="65"/>
      <c r="GX72" s="65"/>
      <c r="GY72" s="65"/>
      <c r="GZ72" s="65"/>
      <c r="HA72" s="65"/>
      <c r="HB72" s="65"/>
      <c r="HC72" s="65"/>
      <c r="HD72" s="65"/>
      <c r="HE72" s="65"/>
      <c r="HF72" s="65"/>
      <c r="HG72" s="65"/>
      <c r="HH72" s="65"/>
      <c r="HI72" s="65"/>
      <c r="HJ72" s="65"/>
      <c r="HK72" s="65"/>
      <c r="HL72" s="65"/>
      <c r="HM72" s="65"/>
      <c r="HN72" s="65"/>
      <c r="HO72" s="65"/>
      <c r="HP72" s="65"/>
      <c r="HQ72" s="65"/>
      <c r="HR72" s="65"/>
      <c r="HS72" s="65"/>
      <c r="HT72" s="65"/>
      <c r="HU72" s="65"/>
      <c r="HV72" s="65"/>
      <c r="HW72" s="65"/>
      <c r="HX72" s="65"/>
      <c r="HY72" s="65"/>
      <c r="HZ72" s="65"/>
      <c r="IA72" s="65"/>
      <c r="IB72" s="65"/>
      <c r="IC72" s="65"/>
      <c r="ID72" s="65"/>
      <c r="IE72" s="65"/>
      <c r="IF72" s="65"/>
      <c r="IG72" s="65"/>
      <c r="IH72" s="65"/>
      <c r="II72" s="65"/>
      <c r="IJ72" s="65"/>
      <c r="IK72" s="65"/>
      <c r="IL72" s="65"/>
      <c r="IM72" s="65"/>
      <c r="IN72" s="65"/>
      <c r="IO72" s="65"/>
      <c r="IP72" s="65"/>
      <c r="IQ72" s="65"/>
      <c r="IR72" s="65"/>
      <c r="IS72" s="65"/>
      <c r="IT72" s="65"/>
      <c r="IU72" s="65"/>
      <c r="IV72" s="65"/>
    </row>
    <row r="73" s="199" customFormat="1">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c r="BI73" s="65"/>
      <c r="BJ73" s="65"/>
      <c r="BK73" s="65"/>
      <c r="BL73" s="65"/>
      <c r="BM73" s="65"/>
      <c r="BN73" s="65"/>
      <c r="BO73" s="65"/>
      <c r="BP73" s="65"/>
      <c r="BQ73" s="65"/>
      <c r="BR73" s="65"/>
      <c r="BS73" s="65"/>
      <c r="BT73" s="65"/>
      <c r="BU73" s="65"/>
      <c r="BV73" s="65"/>
      <c r="BW73" s="65"/>
      <c r="BX73" s="65"/>
      <c r="BY73" s="65"/>
      <c r="BZ73" s="65"/>
      <c r="CA73" s="65"/>
      <c r="CB73" s="65"/>
      <c r="CC73" s="65"/>
      <c r="CD73" s="65"/>
      <c r="CE73" s="65"/>
      <c r="CF73" s="65"/>
      <c r="CG73" s="65"/>
      <c r="CH73" s="65"/>
      <c r="CI73" s="65"/>
      <c r="CJ73" s="65"/>
      <c r="CK73" s="65"/>
      <c r="CL73" s="65"/>
      <c r="CM73" s="65"/>
      <c r="CN73" s="65"/>
      <c r="CO73" s="65"/>
      <c r="CP73" s="65"/>
      <c r="CQ73" s="65"/>
      <c r="CR73" s="65"/>
      <c r="CS73" s="65"/>
      <c r="CT73" s="65"/>
      <c r="CU73" s="65"/>
      <c r="CV73" s="65"/>
      <c r="CW73" s="65"/>
      <c r="CX73" s="65"/>
      <c r="CY73" s="65"/>
      <c r="CZ73" s="65"/>
      <c r="DA73" s="65"/>
      <c r="DB73" s="65"/>
      <c r="DC73" s="65"/>
      <c r="DD73" s="65"/>
      <c r="DE73" s="65"/>
      <c r="DF73" s="65"/>
      <c r="DG73" s="65"/>
      <c r="DH73" s="65"/>
      <c r="DI73" s="65"/>
      <c r="DJ73" s="65"/>
      <c r="DK73" s="65"/>
      <c r="DL73" s="65"/>
      <c r="DM73" s="65"/>
      <c r="DN73" s="65"/>
      <c r="DO73" s="65"/>
      <c r="DP73" s="65"/>
      <c r="DQ73" s="65"/>
      <c r="DR73" s="65"/>
      <c r="DS73" s="65"/>
      <c r="DT73" s="65"/>
      <c r="DU73" s="65"/>
      <c r="DV73" s="65"/>
      <c r="DW73" s="65"/>
      <c r="DX73" s="65"/>
      <c r="DY73" s="65"/>
      <c r="DZ73" s="65"/>
      <c r="EA73" s="65"/>
      <c r="EB73" s="65"/>
      <c r="EC73" s="65"/>
      <c r="ED73" s="65"/>
      <c r="EE73" s="65"/>
      <c r="EF73" s="65"/>
      <c r="EG73" s="65"/>
      <c r="EH73" s="65"/>
      <c r="EI73" s="65"/>
      <c r="EJ73" s="65"/>
      <c r="EK73" s="65"/>
      <c r="EL73" s="65"/>
      <c r="EM73" s="65"/>
      <c r="EN73" s="65"/>
      <c r="EO73" s="65"/>
      <c r="EP73" s="65"/>
      <c r="EQ73" s="65"/>
      <c r="ER73" s="65"/>
      <c r="ES73" s="65"/>
      <c r="ET73" s="65"/>
      <c r="EU73" s="65"/>
      <c r="EV73" s="65"/>
      <c r="EW73" s="65"/>
      <c r="EX73" s="65"/>
      <c r="EY73" s="65"/>
      <c r="EZ73" s="65"/>
      <c r="FA73" s="65"/>
      <c r="FB73" s="65"/>
      <c r="FC73" s="65"/>
      <c r="FD73" s="65"/>
      <c r="FE73" s="65"/>
      <c r="FF73" s="65"/>
      <c r="FG73" s="65"/>
      <c r="FH73" s="65"/>
      <c r="FI73" s="65"/>
      <c r="FJ73" s="65"/>
      <c r="FK73" s="65"/>
      <c r="FL73" s="65"/>
      <c r="FM73" s="65"/>
      <c r="FN73" s="65"/>
      <c r="FO73" s="65"/>
      <c r="FP73" s="65"/>
      <c r="FQ73" s="65"/>
      <c r="FR73" s="65"/>
      <c r="FS73" s="65"/>
      <c r="FT73" s="65"/>
      <c r="FU73" s="65"/>
      <c r="FV73" s="65"/>
      <c r="FW73" s="65"/>
      <c r="FX73" s="65"/>
      <c r="FY73" s="65"/>
      <c r="FZ73" s="65"/>
      <c r="GA73" s="65"/>
      <c r="GB73" s="65"/>
      <c r="GC73" s="65"/>
      <c r="GD73" s="65"/>
      <c r="GE73" s="65"/>
      <c r="GF73" s="65"/>
      <c r="GG73" s="65"/>
      <c r="GH73" s="65"/>
      <c r="GI73" s="65"/>
      <c r="GJ73" s="65"/>
      <c r="GK73" s="65"/>
      <c r="GL73" s="65"/>
      <c r="GM73" s="65"/>
      <c r="GN73" s="65"/>
      <c r="GO73" s="65"/>
      <c r="GP73" s="65"/>
      <c r="GQ73" s="65"/>
      <c r="GR73" s="65"/>
      <c r="GS73" s="65"/>
      <c r="GT73" s="65"/>
      <c r="GU73" s="65"/>
      <c r="GV73" s="65"/>
      <c r="GW73" s="65"/>
      <c r="GX73" s="65"/>
      <c r="GY73" s="65"/>
      <c r="GZ73" s="65"/>
      <c r="HA73" s="65"/>
      <c r="HB73" s="65"/>
      <c r="HC73" s="65"/>
      <c r="HD73" s="65"/>
      <c r="HE73" s="65"/>
      <c r="HF73" s="65"/>
      <c r="HG73" s="65"/>
      <c r="HH73" s="65"/>
      <c r="HI73" s="65"/>
      <c r="HJ73" s="65"/>
      <c r="HK73" s="65"/>
      <c r="HL73" s="65"/>
      <c r="HM73" s="65"/>
      <c r="HN73" s="65"/>
      <c r="HO73" s="65"/>
      <c r="HP73" s="65"/>
      <c r="HQ73" s="65"/>
      <c r="HR73" s="65"/>
      <c r="HS73" s="65"/>
      <c r="HT73" s="65"/>
      <c r="HU73" s="65"/>
      <c r="HV73" s="65"/>
      <c r="HW73" s="65"/>
      <c r="HX73" s="65"/>
      <c r="HY73" s="65"/>
      <c r="HZ73" s="65"/>
      <c r="IA73" s="65"/>
      <c r="IB73" s="65"/>
      <c r="IC73" s="65"/>
      <c r="ID73" s="65"/>
      <c r="IE73" s="65"/>
      <c r="IF73" s="65"/>
      <c r="IG73" s="65"/>
      <c r="IH73" s="65"/>
      <c r="II73" s="65"/>
      <c r="IJ73" s="65"/>
      <c r="IK73" s="65"/>
      <c r="IL73" s="65"/>
      <c r="IM73" s="65"/>
      <c r="IN73" s="65"/>
      <c r="IO73" s="65"/>
      <c r="IP73" s="65"/>
      <c r="IQ73" s="65"/>
      <c r="IR73" s="65"/>
      <c r="IS73" s="65"/>
      <c r="IT73" s="65"/>
      <c r="IU73" s="65"/>
      <c r="IV73" s="65"/>
    </row>
    <row r="74" s="199" customFormat="1">
      <c r="A74" s="65"/>
      <c r="B74" s="65"/>
      <c r="C74" s="65"/>
      <c r="D74" s="65"/>
      <c r="E74" s="65"/>
      <c r="F74" s="65"/>
      <c r="G74" s="65"/>
      <c r="H74" s="65"/>
      <c r="I74" s="65"/>
      <c r="J74" s="65"/>
      <c r="K74" s="65"/>
      <c r="L74" s="65"/>
      <c r="M74" s="65"/>
      <c r="N74" s="65"/>
      <c r="O74" s="65"/>
      <c r="P74" s="65"/>
      <c r="Q74" s="65"/>
      <c r="R74" s="65"/>
      <c r="S74" s="65"/>
      <c r="T74" s="65"/>
      <c r="U74" s="65"/>
      <c r="V74" s="65"/>
      <c r="W74" s="65"/>
      <c r="X74" s="65"/>
      <c r="Y74" s="65"/>
      <c r="Z74" s="65"/>
      <c r="AA74" s="65"/>
      <c r="AB74" s="65"/>
      <c r="AC74" s="65"/>
      <c r="AD74" s="65"/>
      <c r="AE74" s="65"/>
      <c r="AF74" s="65"/>
      <c r="AG74" s="65"/>
      <c r="AH74" s="65"/>
      <c r="AI74" s="65"/>
      <c r="AJ74" s="65"/>
      <c r="AK74" s="65"/>
      <c r="AL74" s="65"/>
      <c r="AM74" s="65"/>
      <c r="AN74" s="65"/>
      <c r="AO74" s="65"/>
      <c r="AP74" s="65"/>
      <c r="AQ74" s="65"/>
      <c r="AR74" s="65"/>
      <c r="AS74" s="65"/>
      <c r="AT74" s="65"/>
      <c r="AU74" s="65"/>
      <c r="AV74" s="65"/>
      <c r="AW74" s="65"/>
      <c r="AX74" s="65"/>
      <c r="AY74" s="65"/>
      <c r="AZ74" s="65"/>
      <c r="BA74" s="65"/>
      <c r="BB74" s="65"/>
      <c r="BC74" s="65"/>
      <c r="BD74" s="65"/>
      <c r="BE74" s="65"/>
      <c r="BF74" s="65"/>
      <c r="BG74" s="65"/>
      <c r="BH74" s="65"/>
      <c r="BI74" s="65"/>
      <c r="BJ74" s="65"/>
      <c r="BK74" s="65"/>
      <c r="BL74" s="65"/>
      <c r="BM74" s="65"/>
      <c r="BN74" s="65"/>
      <c r="BO74" s="65"/>
      <c r="BP74" s="65"/>
      <c r="BQ74" s="65"/>
      <c r="BR74" s="65"/>
      <c r="BS74" s="65"/>
      <c r="BT74" s="65"/>
      <c r="BU74" s="65"/>
      <c r="BV74" s="65"/>
      <c r="BW74" s="65"/>
      <c r="BX74" s="65"/>
      <c r="BY74" s="65"/>
      <c r="BZ74" s="65"/>
      <c r="CA74" s="65"/>
      <c r="CB74" s="65"/>
      <c r="CC74" s="65"/>
      <c r="CD74" s="65"/>
      <c r="CE74" s="65"/>
      <c r="CF74" s="65"/>
      <c r="CG74" s="65"/>
      <c r="CH74" s="65"/>
      <c r="CI74" s="65"/>
      <c r="CJ74" s="65"/>
      <c r="CK74" s="65"/>
      <c r="CL74" s="65"/>
      <c r="CM74" s="65"/>
      <c r="CN74" s="65"/>
      <c r="CO74" s="65"/>
      <c r="CP74" s="65"/>
      <c r="CQ74" s="65"/>
      <c r="CR74" s="65"/>
      <c r="CS74" s="65"/>
      <c r="CT74" s="65"/>
      <c r="CU74" s="65"/>
      <c r="CV74" s="65"/>
      <c r="CW74" s="65"/>
      <c r="CX74" s="65"/>
      <c r="CY74" s="65"/>
      <c r="CZ74" s="65"/>
      <c r="DA74" s="65"/>
      <c r="DB74" s="65"/>
      <c r="DC74" s="65"/>
      <c r="DD74" s="65"/>
      <c r="DE74" s="65"/>
      <c r="DF74" s="65"/>
      <c r="DG74" s="65"/>
      <c r="DH74" s="65"/>
      <c r="DI74" s="65"/>
      <c r="DJ74" s="65"/>
      <c r="DK74" s="65"/>
      <c r="DL74" s="65"/>
      <c r="DM74" s="65"/>
      <c r="DN74" s="65"/>
      <c r="DO74" s="65"/>
      <c r="DP74" s="65"/>
      <c r="DQ74" s="65"/>
      <c r="DR74" s="65"/>
      <c r="DS74" s="65"/>
      <c r="DT74" s="65"/>
      <c r="DU74" s="65"/>
      <c r="DV74" s="65"/>
      <c r="DW74" s="65"/>
      <c r="DX74" s="65"/>
      <c r="DY74" s="65"/>
      <c r="DZ74" s="65"/>
      <c r="EA74" s="65"/>
      <c r="EB74" s="65"/>
      <c r="EC74" s="65"/>
      <c r="ED74" s="65"/>
      <c r="EE74" s="65"/>
      <c r="EF74" s="65"/>
      <c r="EG74" s="65"/>
      <c r="EH74" s="65"/>
      <c r="EI74" s="65"/>
      <c r="EJ74" s="65"/>
      <c r="EK74" s="65"/>
      <c r="EL74" s="65"/>
      <c r="EM74" s="65"/>
      <c r="EN74" s="65"/>
      <c r="EO74" s="65"/>
      <c r="EP74" s="65"/>
      <c r="EQ74" s="65"/>
      <c r="ER74" s="65"/>
      <c r="ES74" s="65"/>
      <c r="ET74" s="65"/>
      <c r="EU74" s="65"/>
      <c r="EV74" s="65"/>
      <c r="EW74" s="65"/>
      <c r="EX74" s="65"/>
      <c r="EY74" s="65"/>
      <c r="EZ74" s="65"/>
      <c r="FA74" s="65"/>
      <c r="FB74" s="65"/>
      <c r="FC74" s="65"/>
      <c r="FD74" s="65"/>
      <c r="FE74" s="65"/>
      <c r="FF74" s="65"/>
      <c r="FG74" s="65"/>
      <c r="FH74" s="65"/>
      <c r="FI74" s="65"/>
      <c r="FJ74" s="65"/>
      <c r="FK74" s="65"/>
      <c r="FL74" s="65"/>
      <c r="FM74" s="65"/>
      <c r="FN74" s="65"/>
      <c r="FO74" s="65"/>
      <c r="FP74" s="65"/>
      <c r="FQ74" s="65"/>
      <c r="FR74" s="65"/>
      <c r="FS74" s="65"/>
      <c r="FT74" s="65"/>
      <c r="FU74" s="65"/>
      <c r="FV74" s="65"/>
      <c r="FW74" s="65"/>
      <c r="FX74" s="65"/>
      <c r="FY74" s="65"/>
      <c r="FZ74" s="65"/>
      <c r="GA74" s="65"/>
      <c r="GB74" s="65"/>
      <c r="GC74" s="65"/>
      <c r="GD74" s="65"/>
      <c r="GE74" s="65"/>
      <c r="GF74" s="65"/>
      <c r="GG74" s="65"/>
      <c r="GH74" s="65"/>
      <c r="GI74" s="65"/>
      <c r="GJ74" s="65"/>
      <c r="GK74" s="65"/>
      <c r="GL74" s="65"/>
      <c r="GM74" s="65"/>
      <c r="GN74" s="65"/>
      <c r="GO74" s="65"/>
      <c r="GP74" s="65"/>
      <c r="GQ74" s="65"/>
      <c r="GR74" s="65"/>
      <c r="GS74" s="65"/>
      <c r="GT74" s="65"/>
      <c r="GU74" s="65"/>
      <c r="GV74" s="65"/>
      <c r="GW74" s="65"/>
      <c r="GX74" s="65"/>
      <c r="GY74" s="65"/>
      <c r="GZ74" s="65"/>
      <c r="HA74" s="65"/>
      <c r="HB74" s="65"/>
      <c r="HC74" s="65"/>
      <c r="HD74" s="65"/>
      <c r="HE74" s="65"/>
      <c r="HF74" s="65"/>
      <c r="HG74" s="65"/>
      <c r="HH74" s="65"/>
      <c r="HI74" s="65"/>
      <c r="HJ74" s="65"/>
      <c r="HK74" s="65"/>
      <c r="HL74" s="65"/>
      <c r="HM74" s="65"/>
      <c r="HN74" s="65"/>
      <c r="HO74" s="65"/>
      <c r="HP74" s="65"/>
      <c r="HQ74" s="65"/>
      <c r="HR74" s="65"/>
      <c r="HS74" s="65"/>
      <c r="HT74" s="65"/>
      <c r="HU74" s="65"/>
      <c r="HV74" s="65"/>
      <c r="HW74" s="65"/>
      <c r="HX74" s="65"/>
      <c r="HY74" s="65"/>
      <c r="HZ74" s="65"/>
      <c r="IA74" s="65"/>
      <c r="IB74" s="65"/>
      <c r="IC74" s="65"/>
      <c r="ID74" s="65"/>
      <c r="IE74" s="65"/>
      <c r="IF74" s="65"/>
      <c r="IG74" s="65"/>
      <c r="IH74" s="65"/>
      <c r="II74" s="65"/>
      <c r="IJ74" s="65"/>
      <c r="IK74" s="65"/>
      <c r="IL74" s="65"/>
      <c r="IM74" s="65"/>
      <c r="IN74" s="65"/>
      <c r="IO74" s="65"/>
      <c r="IP74" s="65"/>
      <c r="IQ74" s="65"/>
      <c r="IR74" s="65"/>
      <c r="IS74" s="65"/>
      <c r="IT74" s="65"/>
      <c r="IU74" s="65"/>
      <c r="IV74" s="65"/>
    </row>
    <row r="75" s="199" customFormat="1">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c r="AZ75" s="65"/>
      <c r="BA75" s="65"/>
      <c r="BB75" s="65"/>
      <c r="BC75" s="65"/>
      <c r="BD75" s="65"/>
      <c r="BE75" s="65"/>
      <c r="BF75" s="65"/>
      <c r="BG75" s="65"/>
      <c r="BH75" s="65"/>
      <c r="BI75" s="65"/>
      <c r="BJ75" s="65"/>
      <c r="BK75" s="65"/>
      <c r="BL75" s="65"/>
      <c r="BM75" s="65"/>
      <c r="BN75" s="65"/>
      <c r="BO75" s="65"/>
      <c r="BP75" s="65"/>
      <c r="BQ75" s="65"/>
      <c r="BR75" s="65"/>
      <c r="BS75" s="65"/>
      <c r="BT75" s="65"/>
      <c r="BU75" s="65"/>
      <c r="BV75" s="65"/>
      <c r="BW75" s="65"/>
      <c r="BX75" s="65"/>
      <c r="BY75" s="65"/>
      <c r="BZ75" s="65"/>
      <c r="CA75" s="65"/>
      <c r="CB75" s="65"/>
      <c r="CC75" s="65"/>
      <c r="CD75" s="65"/>
      <c r="CE75" s="65"/>
      <c r="CF75" s="65"/>
      <c r="CG75" s="65"/>
      <c r="CH75" s="65"/>
      <c r="CI75" s="65"/>
      <c r="CJ75" s="65"/>
      <c r="CK75" s="65"/>
      <c r="CL75" s="65"/>
      <c r="CM75" s="65"/>
      <c r="CN75" s="65"/>
      <c r="CO75" s="65"/>
      <c r="CP75" s="65"/>
      <c r="CQ75" s="65"/>
      <c r="CR75" s="65"/>
      <c r="CS75" s="65"/>
      <c r="CT75" s="65"/>
      <c r="CU75" s="65"/>
      <c r="CV75" s="65"/>
      <c r="CW75" s="65"/>
      <c r="CX75" s="65"/>
      <c r="CY75" s="65"/>
      <c r="CZ75" s="65"/>
      <c r="DA75" s="65"/>
      <c r="DB75" s="65"/>
      <c r="DC75" s="65"/>
      <c r="DD75" s="65"/>
      <c r="DE75" s="65"/>
      <c r="DF75" s="65"/>
      <c r="DG75" s="65"/>
      <c r="DH75" s="65"/>
      <c r="DI75" s="65"/>
      <c r="DJ75" s="65"/>
      <c r="DK75" s="65"/>
      <c r="DL75" s="65"/>
      <c r="DM75" s="65"/>
      <c r="DN75" s="65"/>
      <c r="DO75" s="65"/>
      <c r="DP75" s="65"/>
      <c r="DQ75" s="65"/>
      <c r="DR75" s="65"/>
      <c r="DS75" s="65"/>
      <c r="DT75" s="65"/>
      <c r="DU75" s="65"/>
      <c r="DV75" s="65"/>
      <c r="DW75" s="65"/>
      <c r="DX75" s="65"/>
      <c r="DY75" s="65"/>
      <c r="DZ75" s="65"/>
      <c r="EA75" s="65"/>
      <c r="EB75" s="65"/>
      <c r="EC75" s="65"/>
      <c r="ED75" s="65"/>
      <c r="EE75" s="65"/>
      <c r="EF75" s="65"/>
      <c r="EG75" s="65"/>
      <c r="EH75" s="65"/>
      <c r="EI75" s="65"/>
      <c r="EJ75" s="65"/>
      <c r="EK75" s="65"/>
      <c r="EL75" s="65"/>
      <c r="EM75" s="65"/>
      <c r="EN75" s="65"/>
      <c r="EO75" s="65"/>
      <c r="EP75" s="65"/>
      <c r="EQ75" s="65"/>
      <c r="ER75" s="65"/>
      <c r="ES75" s="65"/>
      <c r="ET75" s="65"/>
      <c r="EU75" s="65"/>
      <c r="EV75" s="65"/>
      <c r="EW75" s="65"/>
      <c r="EX75" s="65"/>
      <c r="EY75" s="65"/>
      <c r="EZ75" s="65"/>
      <c r="FA75" s="65"/>
      <c r="FB75" s="65"/>
      <c r="FC75" s="65"/>
      <c r="FD75" s="65"/>
      <c r="FE75" s="65"/>
      <c r="FF75" s="65"/>
      <c r="FG75" s="65"/>
      <c r="FH75" s="65"/>
      <c r="FI75" s="65"/>
      <c r="FJ75" s="65"/>
      <c r="FK75" s="65"/>
      <c r="FL75" s="65"/>
      <c r="FM75" s="65"/>
      <c r="FN75" s="65"/>
      <c r="FO75" s="65"/>
      <c r="FP75" s="65"/>
      <c r="FQ75" s="65"/>
      <c r="FR75" s="65"/>
      <c r="FS75" s="65"/>
      <c r="FT75" s="65"/>
      <c r="FU75" s="65"/>
      <c r="FV75" s="65"/>
      <c r="FW75" s="65"/>
      <c r="FX75" s="65"/>
      <c r="FY75" s="65"/>
      <c r="FZ75" s="65"/>
      <c r="GA75" s="65"/>
      <c r="GB75" s="65"/>
      <c r="GC75" s="65"/>
      <c r="GD75" s="65"/>
      <c r="GE75" s="65"/>
      <c r="GF75" s="65"/>
      <c r="GG75" s="65"/>
      <c r="GH75" s="65"/>
      <c r="GI75" s="65"/>
      <c r="GJ75" s="65"/>
      <c r="GK75" s="65"/>
      <c r="GL75" s="65"/>
      <c r="GM75" s="65"/>
      <c r="GN75" s="65"/>
      <c r="GO75" s="65"/>
      <c r="GP75" s="65"/>
      <c r="GQ75" s="65"/>
      <c r="GR75" s="65"/>
      <c r="GS75" s="65"/>
      <c r="GT75" s="65"/>
      <c r="GU75" s="65"/>
      <c r="GV75" s="65"/>
      <c r="GW75" s="65"/>
      <c r="GX75" s="65"/>
      <c r="GY75" s="65"/>
      <c r="GZ75" s="65"/>
      <c r="HA75" s="65"/>
      <c r="HB75" s="65"/>
      <c r="HC75" s="65"/>
      <c r="HD75" s="65"/>
      <c r="HE75" s="65"/>
      <c r="HF75" s="65"/>
      <c r="HG75" s="65"/>
      <c r="HH75" s="65"/>
      <c r="HI75" s="65"/>
      <c r="HJ75" s="65"/>
      <c r="HK75" s="65"/>
      <c r="HL75" s="65"/>
      <c r="HM75" s="65"/>
      <c r="HN75" s="65"/>
      <c r="HO75" s="65"/>
      <c r="HP75" s="65"/>
      <c r="HQ75" s="65"/>
      <c r="HR75" s="65"/>
      <c r="HS75" s="65"/>
      <c r="HT75" s="65"/>
      <c r="HU75" s="65"/>
      <c r="HV75" s="65"/>
      <c r="HW75" s="65"/>
      <c r="HX75" s="65"/>
      <c r="HY75" s="65"/>
      <c r="HZ75" s="65"/>
      <c r="IA75" s="65"/>
      <c r="IB75" s="65"/>
      <c r="IC75" s="65"/>
      <c r="ID75" s="65"/>
      <c r="IE75" s="65"/>
      <c r="IF75" s="65"/>
      <c r="IG75" s="65"/>
      <c r="IH75" s="65"/>
      <c r="II75" s="65"/>
      <c r="IJ75" s="65"/>
      <c r="IK75" s="65"/>
      <c r="IL75" s="65"/>
      <c r="IM75" s="65"/>
      <c r="IN75" s="65"/>
      <c r="IO75" s="65"/>
      <c r="IP75" s="65"/>
      <c r="IQ75" s="65"/>
      <c r="IR75" s="65"/>
      <c r="IS75" s="65"/>
      <c r="IT75" s="65"/>
      <c r="IU75" s="65"/>
      <c r="IV75" s="65"/>
    </row>
    <row r="76" s="199" customFormat="1">
      <c r="A76" s="65"/>
      <c r="B76" s="65"/>
      <c r="C76" s="65"/>
      <c r="D76" s="65"/>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c r="EO76" s="65"/>
      <c r="EP76" s="65"/>
      <c r="EQ76" s="65"/>
      <c r="ER76" s="65"/>
      <c r="ES76" s="65"/>
      <c r="ET76" s="65"/>
      <c r="EU76" s="65"/>
      <c r="EV76" s="65"/>
      <c r="EW76" s="65"/>
      <c r="EX76" s="65"/>
      <c r="EY76" s="65"/>
      <c r="EZ76" s="65"/>
      <c r="FA76" s="65"/>
      <c r="FB76" s="65"/>
      <c r="FC76" s="65"/>
      <c r="FD76" s="65"/>
      <c r="FE76" s="65"/>
      <c r="FF76" s="65"/>
      <c r="FG76" s="65"/>
      <c r="FH76" s="65"/>
      <c r="FI76" s="65"/>
      <c r="FJ76" s="65"/>
      <c r="FK76" s="65"/>
      <c r="FL76" s="65"/>
      <c r="FM76" s="65"/>
      <c r="FN76" s="65"/>
      <c r="FO76" s="65"/>
      <c r="FP76" s="65"/>
      <c r="FQ76" s="65"/>
      <c r="FR76" s="65"/>
      <c r="FS76" s="65"/>
      <c r="FT76" s="65"/>
      <c r="FU76" s="65"/>
      <c r="FV76" s="65"/>
      <c r="FW76" s="65"/>
      <c r="FX76" s="65"/>
      <c r="FY76" s="65"/>
      <c r="FZ76" s="65"/>
      <c r="GA76" s="65"/>
      <c r="GB76" s="65"/>
      <c r="GC76" s="65"/>
      <c r="GD76" s="65"/>
      <c r="GE76" s="65"/>
      <c r="GF76" s="65"/>
      <c r="GG76" s="65"/>
      <c r="GH76" s="65"/>
      <c r="GI76" s="65"/>
      <c r="GJ76" s="65"/>
      <c r="GK76" s="65"/>
      <c r="GL76" s="65"/>
      <c r="GM76" s="65"/>
      <c r="GN76" s="65"/>
      <c r="GO76" s="65"/>
      <c r="GP76" s="65"/>
      <c r="GQ76" s="65"/>
      <c r="GR76" s="65"/>
      <c r="GS76" s="65"/>
      <c r="GT76" s="65"/>
      <c r="GU76" s="65"/>
      <c r="GV76" s="65"/>
      <c r="GW76" s="65"/>
      <c r="GX76" s="65"/>
      <c r="GY76" s="65"/>
      <c r="GZ76" s="65"/>
      <c r="HA76" s="65"/>
      <c r="HB76" s="65"/>
      <c r="HC76" s="65"/>
      <c r="HD76" s="65"/>
      <c r="HE76" s="65"/>
      <c r="HF76" s="65"/>
      <c r="HG76" s="65"/>
      <c r="HH76" s="65"/>
      <c r="HI76" s="65"/>
      <c r="HJ76" s="65"/>
      <c r="HK76" s="65"/>
      <c r="HL76" s="65"/>
      <c r="HM76" s="65"/>
      <c r="HN76" s="65"/>
      <c r="HO76" s="65"/>
      <c r="HP76" s="65"/>
      <c r="HQ76" s="65"/>
      <c r="HR76" s="65"/>
      <c r="HS76" s="65"/>
      <c r="HT76" s="65"/>
      <c r="HU76" s="65"/>
      <c r="HV76" s="65"/>
      <c r="HW76" s="65"/>
      <c r="HX76" s="65"/>
      <c r="HY76" s="65"/>
      <c r="HZ76" s="65"/>
      <c r="IA76" s="65"/>
      <c r="IB76" s="65"/>
      <c r="IC76" s="65"/>
      <c r="ID76" s="65"/>
      <c r="IE76" s="65"/>
      <c r="IF76" s="65"/>
      <c r="IG76" s="65"/>
      <c r="IH76" s="65"/>
      <c r="II76" s="65"/>
      <c r="IJ76" s="65"/>
      <c r="IK76" s="65"/>
      <c r="IL76" s="65"/>
      <c r="IM76" s="65"/>
      <c r="IN76" s="65"/>
      <c r="IO76" s="65"/>
      <c r="IP76" s="65"/>
      <c r="IQ76" s="65"/>
      <c r="IR76" s="65"/>
      <c r="IS76" s="65"/>
      <c r="IT76" s="65"/>
      <c r="IU76" s="65"/>
      <c r="IV76" s="65"/>
    </row>
    <row r="77" s="199" customFormat="1">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5"/>
      <c r="BQ77" s="65"/>
      <c r="BR77" s="65"/>
      <c r="BS77" s="65"/>
      <c r="BT77" s="65"/>
      <c r="BU77" s="65"/>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c r="EO77" s="65"/>
      <c r="EP77" s="65"/>
      <c r="EQ77" s="65"/>
      <c r="ER77" s="65"/>
      <c r="ES77" s="65"/>
      <c r="ET77" s="65"/>
      <c r="EU77" s="65"/>
      <c r="EV77" s="65"/>
      <c r="EW77" s="65"/>
      <c r="EX77" s="65"/>
      <c r="EY77" s="65"/>
      <c r="EZ77" s="65"/>
      <c r="FA77" s="65"/>
      <c r="FB77" s="65"/>
      <c r="FC77" s="65"/>
      <c r="FD77" s="65"/>
      <c r="FE77" s="65"/>
      <c r="FF77" s="65"/>
      <c r="FG77" s="65"/>
      <c r="FH77" s="65"/>
      <c r="FI77" s="65"/>
      <c r="FJ77" s="65"/>
      <c r="FK77" s="65"/>
      <c r="FL77" s="65"/>
      <c r="FM77" s="65"/>
      <c r="FN77" s="65"/>
      <c r="FO77" s="65"/>
      <c r="FP77" s="65"/>
      <c r="FQ77" s="65"/>
      <c r="FR77" s="65"/>
      <c r="FS77" s="65"/>
      <c r="FT77" s="65"/>
      <c r="FU77" s="65"/>
      <c r="FV77" s="65"/>
      <c r="FW77" s="65"/>
      <c r="FX77" s="65"/>
      <c r="FY77" s="65"/>
      <c r="FZ77" s="65"/>
      <c r="GA77" s="65"/>
      <c r="GB77" s="65"/>
      <c r="GC77" s="65"/>
      <c r="GD77" s="65"/>
      <c r="GE77" s="65"/>
      <c r="GF77" s="65"/>
      <c r="GG77" s="65"/>
      <c r="GH77" s="65"/>
      <c r="GI77" s="65"/>
      <c r="GJ77" s="65"/>
      <c r="GK77" s="65"/>
      <c r="GL77" s="65"/>
      <c r="GM77" s="65"/>
      <c r="GN77" s="65"/>
      <c r="GO77" s="65"/>
      <c r="GP77" s="65"/>
      <c r="GQ77" s="65"/>
      <c r="GR77" s="65"/>
      <c r="GS77" s="65"/>
      <c r="GT77" s="65"/>
      <c r="GU77" s="65"/>
      <c r="GV77" s="65"/>
      <c r="GW77" s="65"/>
      <c r="GX77" s="65"/>
      <c r="GY77" s="65"/>
      <c r="GZ77" s="65"/>
      <c r="HA77" s="65"/>
      <c r="HB77" s="65"/>
      <c r="HC77" s="65"/>
      <c r="HD77" s="65"/>
      <c r="HE77" s="65"/>
      <c r="HF77" s="65"/>
      <c r="HG77" s="65"/>
      <c r="HH77" s="65"/>
      <c r="HI77" s="65"/>
      <c r="HJ77" s="65"/>
      <c r="HK77" s="65"/>
      <c r="HL77" s="65"/>
      <c r="HM77" s="65"/>
      <c r="HN77" s="65"/>
      <c r="HO77" s="65"/>
      <c r="HP77" s="65"/>
      <c r="HQ77" s="65"/>
      <c r="HR77" s="65"/>
      <c r="HS77" s="65"/>
      <c r="HT77" s="65"/>
      <c r="HU77" s="65"/>
      <c r="HV77" s="65"/>
      <c r="HW77" s="65"/>
      <c r="HX77" s="65"/>
      <c r="HY77" s="65"/>
      <c r="HZ77" s="65"/>
      <c r="IA77" s="65"/>
      <c r="IB77" s="65"/>
      <c r="IC77" s="65"/>
      <c r="ID77" s="65"/>
      <c r="IE77" s="65"/>
      <c r="IF77" s="65"/>
      <c r="IG77" s="65"/>
      <c r="IH77" s="65"/>
      <c r="II77" s="65"/>
      <c r="IJ77" s="65"/>
      <c r="IK77" s="65"/>
      <c r="IL77" s="65"/>
      <c r="IM77" s="65"/>
      <c r="IN77" s="65"/>
      <c r="IO77" s="65"/>
      <c r="IP77" s="65"/>
      <c r="IQ77" s="65"/>
      <c r="IR77" s="65"/>
      <c r="IS77" s="65"/>
      <c r="IT77" s="65"/>
      <c r="IU77" s="65"/>
      <c r="IV77" s="65"/>
    </row>
    <row r="78" s="199" customFormat="1">
      <c r="A78" s="65"/>
      <c r="B78" s="65"/>
      <c r="C78" s="65"/>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c r="EO78" s="65"/>
      <c r="EP78" s="65"/>
      <c r="EQ78" s="65"/>
      <c r="ER78" s="65"/>
      <c r="ES78" s="65"/>
      <c r="ET78" s="65"/>
      <c r="EU78" s="65"/>
      <c r="EV78" s="65"/>
      <c r="EW78" s="65"/>
      <c r="EX78" s="65"/>
      <c r="EY78" s="65"/>
      <c r="EZ78" s="65"/>
      <c r="FA78" s="65"/>
      <c r="FB78" s="65"/>
      <c r="FC78" s="65"/>
      <c r="FD78" s="65"/>
      <c r="FE78" s="65"/>
      <c r="FF78" s="65"/>
      <c r="FG78" s="65"/>
      <c r="FH78" s="65"/>
      <c r="FI78" s="65"/>
      <c r="FJ78" s="65"/>
      <c r="FK78" s="65"/>
      <c r="FL78" s="65"/>
      <c r="FM78" s="65"/>
      <c r="FN78" s="65"/>
      <c r="FO78" s="65"/>
      <c r="FP78" s="65"/>
      <c r="FQ78" s="65"/>
      <c r="FR78" s="65"/>
      <c r="FS78" s="65"/>
      <c r="FT78" s="65"/>
      <c r="FU78" s="65"/>
      <c r="FV78" s="65"/>
      <c r="FW78" s="65"/>
      <c r="FX78" s="65"/>
      <c r="FY78" s="65"/>
      <c r="FZ78" s="65"/>
      <c r="GA78" s="65"/>
      <c r="GB78" s="65"/>
      <c r="GC78" s="65"/>
      <c r="GD78" s="65"/>
      <c r="GE78" s="65"/>
      <c r="GF78" s="65"/>
      <c r="GG78" s="65"/>
      <c r="GH78" s="65"/>
      <c r="GI78" s="65"/>
      <c r="GJ78" s="65"/>
      <c r="GK78" s="65"/>
      <c r="GL78" s="65"/>
      <c r="GM78" s="65"/>
      <c r="GN78" s="65"/>
      <c r="GO78" s="65"/>
      <c r="GP78" s="65"/>
      <c r="GQ78" s="65"/>
      <c r="GR78" s="65"/>
      <c r="GS78" s="65"/>
      <c r="GT78" s="65"/>
      <c r="GU78" s="65"/>
      <c r="GV78" s="65"/>
      <c r="GW78" s="65"/>
      <c r="GX78" s="65"/>
      <c r="GY78" s="65"/>
      <c r="GZ78" s="65"/>
      <c r="HA78" s="65"/>
      <c r="HB78" s="65"/>
      <c r="HC78" s="65"/>
      <c r="HD78" s="65"/>
      <c r="HE78" s="65"/>
      <c r="HF78" s="65"/>
      <c r="HG78" s="65"/>
      <c r="HH78" s="65"/>
      <c r="HI78" s="65"/>
      <c r="HJ78" s="65"/>
      <c r="HK78" s="65"/>
      <c r="HL78" s="65"/>
      <c r="HM78" s="65"/>
      <c r="HN78" s="65"/>
      <c r="HO78" s="65"/>
      <c r="HP78" s="65"/>
      <c r="HQ78" s="65"/>
      <c r="HR78" s="65"/>
      <c r="HS78" s="65"/>
      <c r="HT78" s="65"/>
      <c r="HU78" s="65"/>
      <c r="HV78" s="65"/>
      <c r="HW78" s="65"/>
      <c r="HX78" s="65"/>
      <c r="HY78" s="65"/>
      <c r="HZ78" s="65"/>
      <c r="IA78" s="65"/>
      <c r="IB78" s="65"/>
      <c r="IC78" s="65"/>
      <c r="ID78" s="65"/>
      <c r="IE78" s="65"/>
      <c r="IF78" s="65"/>
      <c r="IG78" s="65"/>
      <c r="IH78" s="65"/>
      <c r="II78" s="65"/>
      <c r="IJ78" s="65"/>
      <c r="IK78" s="65"/>
      <c r="IL78" s="65"/>
      <c r="IM78" s="65"/>
      <c r="IN78" s="65"/>
      <c r="IO78" s="65"/>
      <c r="IP78" s="65"/>
      <c r="IQ78" s="65"/>
      <c r="IR78" s="65"/>
      <c r="IS78" s="65"/>
      <c r="IT78" s="65"/>
      <c r="IU78" s="65"/>
      <c r="IV78" s="65"/>
    </row>
    <row r="79" s="199" customFormat="1">
      <c r="A79" s="65"/>
      <c r="B79" s="65"/>
      <c r="C79" s="65"/>
      <c r="D79" s="65"/>
      <c r="E79" s="65"/>
      <c r="F79" s="65"/>
      <c r="G79" s="65"/>
      <c r="H79" s="65"/>
      <c r="I79" s="65"/>
      <c r="J79" s="65"/>
      <c r="K79" s="65"/>
      <c r="L79" s="65"/>
      <c r="M79" s="65"/>
      <c r="N79" s="65"/>
      <c r="O79" s="65"/>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c r="EO79" s="65"/>
      <c r="EP79" s="65"/>
      <c r="EQ79" s="65"/>
      <c r="ER79" s="65"/>
      <c r="ES79" s="65"/>
      <c r="ET79" s="65"/>
      <c r="EU79" s="65"/>
      <c r="EV79" s="65"/>
      <c r="EW79" s="65"/>
      <c r="EX79" s="65"/>
      <c r="EY79" s="65"/>
      <c r="EZ79" s="65"/>
      <c r="FA79" s="65"/>
      <c r="FB79" s="65"/>
      <c r="FC79" s="65"/>
      <c r="FD79" s="65"/>
      <c r="FE79" s="65"/>
      <c r="FF79" s="65"/>
      <c r="FG79" s="65"/>
      <c r="FH79" s="65"/>
      <c r="FI79" s="65"/>
      <c r="FJ79" s="65"/>
      <c r="FK79" s="65"/>
      <c r="FL79" s="65"/>
      <c r="FM79" s="65"/>
      <c r="FN79" s="65"/>
      <c r="FO79" s="65"/>
      <c r="FP79" s="65"/>
      <c r="FQ79" s="65"/>
      <c r="FR79" s="65"/>
      <c r="FS79" s="65"/>
      <c r="FT79" s="65"/>
      <c r="FU79" s="65"/>
      <c r="FV79" s="65"/>
      <c r="FW79" s="65"/>
      <c r="FX79" s="65"/>
      <c r="FY79" s="65"/>
      <c r="FZ79" s="65"/>
      <c r="GA79" s="65"/>
      <c r="GB79" s="65"/>
      <c r="GC79" s="65"/>
      <c r="GD79" s="65"/>
      <c r="GE79" s="65"/>
      <c r="GF79" s="65"/>
      <c r="GG79" s="65"/>
      <c r="GH79" s="65"/>
      <c r="GI79" s="65"/>
      <c r="GJ79" s="65"/>
      <c r="GK79" s="65"/>
      <c r="GL79" s="65"/>
      <c r="GM79" s="65"/>
      <c r="GN79" s="65"/>
      <c r="GO79" s="65"/>
      <c r="GP79" s="65"/>
      <c r="GQ79" s="65"/>
      <c r="GR79" s="65"/>
      <c r="GS79" s="65"/>
      <c r="GT79" s="65"/>
      <c r="GU79" s="65"/>
      <c r="GV79" s="65"/>
      <c r="GW79" s="65"/>
      <c r="GX79" s="65"/>
      <c r="GY79" s="65"/>
      <c r="GZ79" s="65"/>
      <c r="HA79" s="65"/>
      <c r="HB79" s="65"/>
      <c r="HC79" s="65"/>
      <c r="HD79" s="65"/>
      <c r="HE79" s="65"/>
      <c r="HF79" s="65"/>
      <c r="HG79" s="65"/>
      <c r="HH79" s="65"/>
      <c r="HI79" s="65"/>
      <c r="HJ79" s="65"/>
      <c r="HK79" s="65"/>
      <c r="HL79" s="65"/>
      <c r="HM79" s="65"/>
      <c r="HN79" s="65"/>
      <c r="HO79" s="65"/>
      <c r="HP79" s="65"/>
      <c r="HQ79" s="65"/>
      <c r="HR79" s="65"/>
      <c r="HS79" s="65"/>
      <c r="HT79" s="65"/>
      <c r="HU79" s="65"/>
      <c r="HV79" s="65"/>
      <c r="HW79" s="65"/>
      <c r="HX79" s="65"/>
      <c r="HY79" s="65"/>
      <c r="HZ79" s="65"/>
      <c r="IA79" s="65"/>
      <c r="IB79" s="65"/>
      <c r="IC79" s="65"/>
      <c r="ID79" s="65"/>
      <c r="IE79" s="65"/>
      <c r="IF79" s="65"/>
      <c r="IG79" s="65"/>
      <c r="IH79" s="65"/>
      <c r="II79" s="65"/>
      <c r="IJ79" s="65"/>
      <c r="IK79" s="65"/>
      <c r="IL79" s="65"/>
      <c r="IM79" s="65"/>
      <c r="IN79" s="65"/>
      <c r="IO79" s="65"/>
      <c r="IP79" s="65"/>
      <c r="IQ79" s="65"/>
      <c r="IR79" s="65"/>
      <c r="IS79" s="65"/>
      <c r="IT79" s="65"/>
      <c r="IU79" s="65"/>
      <c r="IV79" s="65"/>
    </row>
    <row r="80" s="199" customFormat="1">
      <c r="A80" s="65"/>
      <c r="B80" s="65"/>
      <c r="C80" s="65"/>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c r="DO80" s="65"/>
      <c r="DP80" s="65"/>
      <c r="DQ80" s="65"/>
      <c r="DR80" s="65"/>
      <c r="DS80" s="65"/>
      <c r="DT80" s="65"/>
      <c r="DU80" s="65"/>
      <c r="DV80" s="65"/>
      <c r="DW80" s="65"/>
      <c r="DX80" s="65"/>
      <c r="DY80" s="65"/>
      <c r="DZ80" s="65"/>
      <c r="EA80" s="65"/>
      <c r="EB80" s="65"/>
      <c r="EC80" s="65"/>
      <c r="ED80" s="65"/>
      <c r="EE80" s="65"/>
      <c r="EF80" s="65"/>
      <c r="EG80" s="65"/>
      <c r="EH80" s="65"/>
      <c r="EI80" s="65"/>
      <c r="EJ80" s="65"/>
      <c r="EK80" s="65"/>
      <c r="EL80" s="65"/>
      <c r="EM80" s="65"/>
      <c r="EN80" s="65"/>
      <c r="EO80" s="65"/>
      <c r="EP80" s="65"/>
      <c r="EQ80" s="65"/>
      <c r="ER80" s="65"/>
      <c r="ES80" s="65"/>
      <c r="ET80" s="65"/>
      <c r="EU80" s="65"/>
      <c r="EV80" s="65"/>
      <c r="EW80" s="65"/>
      <c r="EX80" s="65"/>
      <c r="EY80" s="65"/>
      <c r="EZ80" s="65"/>
      <c r="FA80" s="65"/>
      <c r="FB80" s="65"/>
      <c r="FC80" s="65"/>
      <c r="FD80" s="65"/>
      <c r="FE80" s="65"/>
      <c r="FF80" s="65"/>
      <c r="FG80" s="65"/>
      <c r="FH80" s="65"/>
      <c r="FI80" s="65"/>
      <c r="FJ80" s="65"/>
      <c r="FK80" s="65"/>
      <c r="FL80" s="65"/>
      <c r="FM80" s="65"/>
      <c r="FN80" s="65"/>
      <c r="FO80" s="65"/>
      <c r="FP80" s="65"/>
      <c r="FQ80" s="65"/>
      <c r="FR80" s="65"/>
      <c r="FS80" s="65"/>
      <c r="FT80" s="65"/>
      <c r="FU80" s="65"/>
      <c r="FV80" s="65"/>
      <c r="FW80" s="65"/>
      <c r="FX80" s="65"/>
      <c r="FY80" s="65"/>
      <c r="FZ80" s="65"/>
      <c r="GA80" s="65"/>
      <c r="GB80" s="65"/>
      <c r="GC80" s="65"/>
      <c r="GD80" s="65"/>
      <c r="GE80" s="65"/>
      <c r="GF80" s="65"/>
      <c r="GG80" s="65"/>
      <c r="GH80" s="65"/>
      <c r="GI80" s="65"/>
      <c r="GJ80" s="65"/>
      <c r="GK80" s="65"/>
      <c r="GL80" s="65"/>
      <c r="GM80" s="65"/>
      <c r="GN80" s="65"/>
      <c r="GO80" s="65"/>
      <c r="GP80" s="65"/>
      <c r="GQ80" s="65"/>
      <c r="GR80" s="65"/>
      <c r="GS80" s="65"/>
      <c r="GT80" s="65"/>
      <c r="GU80" s="65"/>
      <c r="GV80" s="65"/>
      <c r="GW80" s="65"/>
      <c r="GX80" s="65"/>
      <c r="GY80" s="65"/>
      <c r="GZ80" s="65"/>
      <c r="HA80" s="65"/>
      <c r="HB80" s="65"/>
      <c r="HC80" s="65"/>
      <c r="HD80" s="65"/>
      <c r="HE80" s="65"/>
      <c r="HF80" s="65"/>
      <c r="HG80" s="65"/>
      <c r="HH80" s="65"/>
      <c r="HI80" s="65"/>
      <c r="HJ80" s="65"/>
      <c r="HK80" s="65"/>
      <c r="HL80" s="65"/>
      <c r="HM80" s="65"/>
      <c r="HN80" s="65"/>
      <c r="HO80" s="65"/>
      <c r="HP80" s="65"/>
      <c r="HQ80" s="65"/>
      <c r="HR80" s="65"/>
      <c r="HS80" s="65"/>
      <c r="HT80" s="65"/>
      <c r="HU80" s="65"/>
      <c r="HV80" s="65"/>
      <c r="HW80" s="65"/>
      <c r="HX80" s="65"/>
      <c r="HY80" s="65"/>
      <c r="HZ80" s="65"/>
      <c r="IA80" s="65"/>
      <c r="IB80" s="65"/>
      <c r="IC80" s="65"/>
      <c r="ID80" s="65"/>
      <c r="IE80" s="65"/>
      <c r="IF80" s="65"/>
      <c r="IG80" s="65"/>
      <c r="IH80" s="65"/>
      <c r="II80" s="65"/>
      <c r="IJ80" s="65"/>
      <c r="IK80" s="65"/>
      <c r="IL80" s="65"/>
      <c r="IM80" s="65"/>
      <c r="IN80" s="65"/>
      <c r="IO80" s="65"/>
      <c r="IP80" s="65"/>
      <c r="IQ80" s="65"/>
      <c r="IR80" s="65"/>
      <c r="IS80" s="65"/>
      <c r="IT80" s="65"/>
      <c r="IU80" s="65"/>
      <c r="IV80" s="65"/>
    </row>
    <row r="81" s="199" customFormat="1">
      <c r="A81" s="65"/>
      <c r="B81" s="65"/>
      <c r="C81" s="65"/>
      <c r="D81" s="65"/>
      <c r="E81" s="65"/>
      <c r="F81" s="65"/>
      <c r="G81" s="65"/>
      <c r="H81" s="65"/>
      <c r="I81" s="65"/>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65"/>
      <c r="BF81" s="65"/>
      <c r="BG81" s="65"/>
      <c r="BH81" s="65"/>
      <c r="BI81" s="65"/>
      <c r="BJ81" s="65"/>
      <c r="BK81" s="65"/>
      <c r="BL81" s="65"/>
      <c r="BM81" s="65"/>
      <c r="BN81" s="65"/>
      <c r="BO81" s="65"/>
      <c r="BP81" s="65"/>
      <c r="BQ81" s="65"/>
      <c r="BR81" s="65"/>
      <c r="BS81" s="65"/>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c r="DK81" s="65"/>
      <c r="DL81" s="65"/>
      <c r="DM81" s="65"/>
      <c r="DN81" s="65"/>
      <c r="DO81" s="65"/>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c r="EO81" s="65"/>
      <c r="EP81" s="65"/>
      <c r="EQ81" s="65"/>
      <c r="ER81" s="65"/>
      <c r="ES81" s="65"/>
      <c r="ET81" s="65"/>
      <c r="EU81" s="65"/>
      <c r="EV81" s="65"/>
      <c r="EW81" s="65"/>
      <c r="EX81" s="65"/>
      <c r="EY81" s="65"/>
      <c r="EZ81" s="65"/>
      <c r="FA81" s="65"/>
      <c r="FB81" s="65"/>
      <c r="FC81" s="65"/>
      <c r="FD81" s="65"/>
      <c r="FE81" s="65"/>
      <c r="FF81" s="65"/>
      <c r="FG81" s="65"/>
      <c r="FH81" s="65"/>
      <c r="FI81" s="65"/>
      <c r="FJ81" s="65"/>
      <c r="FK81" s="65"/>
      <c r="FL81" s="65"/>
      <c r="FM81" s="65"/>
      <c r="FN81" s="65"/>
      <c r="FO81" s="65"/>
      <c r="FP81" s="65"/>
      <c r="FQ81" s="65"/>
      <c r="FR81" s="65"/>
      <c r="FS81" s="65"/>
      <c r="FT81" s="65"/>
      <c r="FU81" s="65"/>
      <c r="FV81" s="65"/>
      <c r="FW81" s="65"/>
      <c r="FX81" s="65"/>
      <c r="FY81" s="65"/>
      <c r="FZ81" s="65"/>
      <c r="GA81" s="65"/>
      <c r="GB81" s="65"/>
      <c r="GC81" s="65"/>
      <c r="GD81" s="65"/>
      <c r="GE81" s="65"/>
      <c r="GF81" s="65"/>
      <c r="GG81" s="65"/>
      <c r="GH81" s="65"/>
      <c r="GI81" s="65"/>
      <c r="GJ81" s="65"/>
      <c r="GK81" s="65"/>
      <c r="GL81" s="65"/>
      <c r="GM81" s="65"/>
      <c r="GN81" s="65"/>
      <c r="GO81" s="65"/>
      <c r="GP81" s="65"/>
      <c r="GQ81" s="65"/>
      <c r="GR81" s="65"/>
      <c r="GS81" s="65"/>
      <c r="GT81" s="65"/>
      <c r="GU81" s="65"/>
      <c r="GV81" s="65"/>
      <c r="GW81" s="65"/>
      <c r="GX81" s="65"/>
      <c r="GY81" s="65"/>
      <c r="GZ81" s="65"/>
      <c r="HA81" s="65"/>
      <c r="HB81" s="65"/>
      <c r="HC81" s="65"/>
      <c r="HD81" s="65"/>
      <c r="HE81" s="65"/>
      <c r="HF81" s="65"/>
      <c r="HG81" s="65"/>
      <c r="HH81" s="65"/>
      <c r="HI81" s="65"/>
      <c r="HJ81" s="65"/>
      <c r="HK81" s="65"/>
      <c r="HL81" s="65"/>
      <c r="HM81" s="65"/>
      <c r="HN81" s="65"/>
      <c r="HO81" s="65"/>
      <c r="HP81" s="65"/>
      <c r="HQ81" s="65"/>
      <c r="HR81" s="65"/>
      <c r="HS81" s="65"/>
      <c r="HT81" s="65"/>
      <c r="HU81" s="65"/>
      <c r="HV81" s="65"/>
      <c r="HW81" s="65"/>
      <c r="HX81" s="65"/>
      <c r="HY81" s="65"/>
      <c r="HZ81" s="65"/>
      <c r="IA81" s="65"/>
      <c r="IB81" s="65"/>
      <c r="IC81" s="65"/>
      <c r="ID81" s="65"/>
      <c r="IE81" s="65"/>
      <c r="IF81" s="65"/>
      <c r="IG81" s="65"/>
      <c r="IH81" s="65"/>
      <c r="II81" s="65"/>
      <c r="IJ81" s="65"/>
      <c r="IK81" s="65"/>
      <c r="IL81" s="65"/>
      <c r="IM81" s="65"/>
      <c r="IN81" s="65"/>
      <c r="IO81" s="65"/>
      <c r="IP81" s="65"/>
      <c r="IQ81" s="65"/>
      <c r="IR81" s="65"/>
      <c r="IS81" s="65"/>
      <c r="IT81" s="65"/>
      <c r="IU81" s="65"/>
      <c r="IV81" s="65"/>
    </row>
    <row r="82" s="199" customFormat="1">
      <c r="A82" s="65"/>
      <c r="B82" s="65"/>
      <c r="C82" s="65"/>
      <c r="D82" s="65"/>
      <c r="E82" s="65"/>
      <c r="F82" s="65"/>
      <c r="G82" s="65"/>
      <c r="H82" s="65"/>
      <c r="I82" s="65"/>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65"/>
      <c r="EY82" s="65"/>
      <c r="EZ82" s="65"/>
      <c r="FA82" s="65"/>
      <c r="FB82" s="65"/>
      <c r="FC82" s="65"/>
      <c r="FD82" s="65"/>
      <c r="FE82" s="65"/>
      <c r="FF82" s="65"/>
      <c r="FG82" s="65"/>
      <c r="FH82" s="65"/>
      <c r="FI82" s="65"/>
      <c r="FJ82" s="65"/>
      <c r="FK82" s="65"/>
      <c r="FL82" s="65"/>
      <c r="FM82" s="65"/>
      <c r="FN82" s="65"/>
      <c r="FO82" s="65"/>
      <c r="FP82" s="65"/>
      <c r="FQ82" s="65"/>
      <c r="FR82" s="65"/>
      <c r="FS82" s="65"/>
      <c r="FT82" s="65"/>
      <c r="FU82" s="65"/>
      <c r="FV82" s="65"/>
      <c r="FW82" s="65"/>
      <c r="FX82" s="65"/>
      <c r="FY82" s="65"/>
      <c r="FZ82" s="65"/>
      <c r="GA82" s="65"/>
      <c r="GB82" s="65"/>
      <c r="GC82" s="65"/>
      <c r="GD82" s="65"/>
      <c r="GE82" s="65"/>
      <c r="GF82" s="65"/>
      <c r="GG82" s="65"/>
      <c r="GH82" s="65"/>
      <c r="GI82" s="65"/>
      <c r="GJ82" s="65"/>
      <c r="GK82" s="65"/>
      <c r="GL82" s="65"/>
      <c r="GM82" s="65"/>
      <c r="GN82" s="65"/>
      <c r="GO82" s="65"/>
      <c r="GP82" s="65"/>
      <c r="GQ82" s="65"/>
      <c r="GR82" s="65"/>
      <c r="GS82" s="65"/>
      <c r="GT82" s="65"/>
      <c r="GU82" s="65"/>
      <c r="GV82" s="65"/>
      <c r="GW82" s="65"/>
      <c r="GX82" s="65"/>
      <c r="GY82" s="65"/>
      <c r="GZ82" s="65"/>
      <c r="HA82" s="65"/>
      <c r="HB82" s="65"/>
      <c r="HC82" s="65"/>
      <c r="HD82" s="65"/>
      <c r="HE82" s="65"/>
      <c r="HF82" s="65"/>
      <c r="HG82" s="65"/>
      <c r="HH82" s="65"/>
      <c r="HI82" s="65"/>
      <c r="HJ82" s="65"/>
      <c r="HK82" s="65"/>
      <c r="HL82" s="65"/>
      <c r="HM82" s="65"/>
      <c r="HN82" s="65"/>
      <c r="HO82" s="65"/>
      <c r="HP82" s="65"/>
      <c r="HQ82" s="65"/>
      <c r="HR82" s="65"/>
      <c r="HS82" s="65"/>
      <c r="HT82" s="65"/>
      <c r="HU82" s="65"/>
      <c r="HV82" s="65"/>
      <c r="HW82" s="65"/>
      <c r="HX82" s="65"/>
      <c r="HY82" s="65"/>
      <c r="HZ82" s="65"/>
      <c r="IA82" s="65"/>
      <c r="IB82" s="65"/>
      <c r="IC82" s="65"/>
      <c r="ID82" s="65"/>
      <c r="IE82" s="65"/>
      <c r="IF82" s="65"/>
      <c r="IG82" s="65"/>
      <c r="IH82" s="65"/>
      <c r="II82" s="65"/>
      <c r="IJ82" s="65"/>
      <c r="IK82" s="65"/>
      <c r="IL82" s="65"/>
      <c r="IM82" s="65"/>
      <c r="IN82" s="65"/>
      <c r="IO82" s="65"/>
      <c r="IP82" s="65"/>
      <c r="IQ82" s="65"/>
      <c r="IR82" s="65"/>
      <c r="IS82" s="65"/>
      <c r="IT82" s="65"/>
      <c r="IU82" s="65"/>
      <c r="IV82" s="65"/>
    </row>
    <row r="83" s="199" customFormat="1">
      <c r="A83" s="65"/>
      <c r="B83" s="65"/>
      <c r="C83" s="65"/>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c r="BI83" s="65"/>
      <c r="BJ83" s="65"/>
      <c r="BK83" s="65"/>
      <c r="BL83" s="65"/>
      <c r="BM83" s="65"/>
      <c r="BN83" s="65"/>
      <c r="BO83" s="65"/>
      <c r="BP83" s="65"/>
      <c r="BQ83" s="65"/>
      <c r="BR83" s="65"/>
      <c r="BS83" s="65"/>
      <c r="BT83" s="65"/>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c r="DK83" s="65"/>
      <c r="DL83" s="65"/>
      <c r="DM83" s="65"/>
      <c r="DN83" s="65"/>
      <c r="DO83" s="65"/>
      <c r="DP83" s="65"/>
      <c r="DQ83" s="65"/>
      <c r="DR83" s="65"/>
      <c r="DS83" s="65"/>
      <c r="DT83" s="65"/>
      <c r="DU83" s="65"/>
      <c r="DV83" s="65"/>
      <c r="DW83" s="65"/>
      <c r="DX83" s="65"/>
      <c r="DY83" s="65"/>
      <c r="DZ83" s="65"/>
      <c r="EA83" s="65"/>
      <c r="EB83" s="65"/>
      <c r="EC83" s="65"/>
      <c r="ED83" s="65"/>
      <c r="EE83" s="65"/>
      <c r="EF83" s="65"/>
      <c r="EG83" s="65"/>
      <c r="EH83" s="65"/>
      <c r="EI83" s="65"/>
      <c r="EJ83" s="65"/>
      <c r="EK83" s="65"/>
      <c r="EL83" s="65"/>
      <c r="EM83" s="65"/>
      <c r="EN83" s="65"/>
      <c r="EO83" s="65"/>
      <c r="EP83" s="65"/>
      <c r="EQ83" s="65"/>
      <c r="ER83" s="65"/>
      <c r="ES83" s="65"/>
      <c r="ET83" s="65"/>
      <c r="EU83" s="65"/>
      <c r="EV83" s="65"/>
      <c r="EW83" s="65"/>
      <c r="EX83" s="65"/>
      <c r="EY83" s="65"/>
      <c r="EZ83" s="65"/>
      <c r="FA83" s="65"/>
      <c r="FB83" s="65"/>
      <c r="FC83" s="65"/>
      <c r="FD83" s="65"/>
      <c r="FE83" s="65"/>
      <c r="FF83" s="65"/>
      <c r="FG83" s="65"/>
      <c r="FH83" s="65"/>
      <c r="FI83" s="65"/>
      <c r="FJ83" s="65"/>
      <c r="FK83" s="65"/>
      <c r="FL83" s="65"/>
      <c r="FM83" s="65"/>
      <c r="FN83" s="65"/>
      <c r="FO83" s="65"/>
      <c r="FP83" s="65"/>
      <c r="FQ83" s="65"/>
      <c r="FR83" s="65"/>
      <c r="FS83" s="65"/>
      <c r="FT83" s="65"/>
      <c r="FU83" s="65"/>
      <c r="FV83" s="65"/>
      <c r="FW83" s="65"/>
      <c r="FX83" s="65"/>
      <c r="FY83" s="65"/>
      <c r="FZ83" s="65"/>
      <c r="GA83" s="65"/>
      <c r="GB83" s="65"/>
      <c r="GC83" s="65"/>
      <c r="GD83" s="65"/>
      <c r="GE83" s="65"/>
      <c r="GF83" s="65"/>
      <c r="GG83" s="65"/>
      <c r="GH83" s="65"/>
      <c r="GI83" s="65"/>
      <c r="GJ83" s="65"/>
      <c r="GK83" s="65"/>
      <c r="GL83" s="65"/>
      <c r="GM83" s="65"/>
      <c r="GN83" s="65"/>
      <c r="GO83" s="65"/>
      <c r="GP83" s="65"/>
      <c r="GQ83" s="65"/>
      <c r="GR83" s="65"/>
      <c r="GS83" s="65"/>
      <c r="GT83" s="65"/>
      <c r="GU83" s="65"/>
      <c r="GV83" s="65"/>
      <c r="GW83" s="65"/>
      <c r="GX83" s="65"/>
      <c r="GY83" s="65"/>
      <c r="GZ83" s="65"/>
      <c r="HA83" s="65"/>
      <c r="HB83" s="65"/>
      <c r="HC83" s="65"/>
      <c r="HD83" s="65"/>
      <c r="HE83" s="65"/>
      <c r="HF83" s="65"/>
      <c r="HG83" s="65"/>
      <c r="HH83" s="65"/>
      <c r="HI83" s="65"/>
      <c r="HJ83" s="65"/>
      <c r="HK83" s="65"/>
      <c r="HL83" s="65"/>
      <c r="HM83" s="65"/>
      <c r="HN83" s="65"/>
      <c r="HO83" s="65"/>
      <c r="HP83" s="65"/>
      <c r="HQ83" s="65"/>
      <c r="HR83" s="65"/>
      <c r="HS83" s="65"/>
      <c r="HT83" s="65"/>
      <c r="HU83" s="65"/>
      <c r="HV83" s="65"/>
      <c r="HW83" s="65"/>
      <c r="HX83" s="65"/>
      <c r="HY83" s="65"/>
      <c r="HZ83" s="65"/>
      <c r="IA83" s="65"/>
      <c r="IB83" s="65"/>
      <c r="IC83" s="65"/>
      <c r="ID83" s="65"/>
      <c r="IE83" s="65"/>
      <c r="IF83" s="65"/>
      <c r="IG83" s="65"/>
      <c r="IH83" s="65"/>
      <c r="II83" s="65"/>
      <c r="IJ83" s="65"/>
      <c r="IK83" s="65"/>
      <c r="IL83" s="65"/>
      <c r="IM83" s="65"/>
      <c r="IN83" s="65"/>
      <c r="IO83" s="65"/>
      <c r="IP83" s="65"/>
      <c r="IQ83" s="65"/>
      <c r="IR83" s="65"/>
      <c r="IS83" s="65"/>
      <c r="IT83" s="65"/>
      <c r="IU83" s="65"/>
      <c r="IV83" s="65"/>
    </row>
    <row r="84" s="199" customFormat="1">
      <c r="A84" s="65"/>
      <c r="B84" s="65"/>
      <c r="C84" s="65"/>
      <c r="D84" s="65"/>
      <c r="E84" s="65"/>
      <c r="F84" s="65"/>
      <c r="G84" s="65"/>
      <c r="H84" s="65"/>
      <c r="I84" s="65"/>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c r="CZ84" s="65"/>
      <c r="DA84" s="65"/>
      <c r="DB84" s="65"/>
      <c r="DC84" s="65"/>
      <c r="DD84" s="65"/>
      <c r="DE84" s="65"/>
      <c r="DF84" s="65"/>
      <c r="DG84" s="65"/>
      <c r="DH84" s="65"/>
      <c r="DI84" s="65"/>
      <c r="DJ84" s="65"/>
      <c r="DK84" s="65"/>
      <c r="DL84" s="65"/>
      <c r="DM84" s="65"/>
      <c r="DN84" s="65"/>
      <c r="DO84" s="65"/>
      <c r="DP84" s="65"/>
      <c r="DQ84" s="65"/>
      <c r="DR84" s="65"/>
      <c r="DS84" s="65"/>
      <c r="DT84" s="65"/>
      <c r="DU84" s="65"/>
      <c r="DV84" s="65"/>
      <c r="DW84" s="65"/>
      <c r="DX84" s="65"/>
      <c r="DY84" s="65"/>
      <c r="DZ84" s="65"/>
      <c r="EA84" s="65"/>
      <c r="EB84" s="65"/>
      <c r="EC84" s="65"/>
      <c r="ED84" s="65"/>
      <c r="EE84" s="65"/>
      <c r="EF84" s="65"/>
      <c r="EG84" s="65"/>
      <c r="EH84" s="65"/>
      <c r="EI84" s="65"/>
      <c r="EJ84" s="65"/>
      <c r="EK84" s="65"/>
      <c r="EL84" s="65"/>
      <c r="EM84" s="65"/>
      <c r="EN84" s="65"/>
      <c r="EO84" s="65"/>
      <c r="EP84" s="65"/>
      <c r="EQ84" s="65"/>
      <c r="ER84" s="65"/>
      <c r="ES84" s="65"/>
      <c r="ET84" s="65"/>
      <c r="EU84" s="65"/>
      <c r="EV84" s="65"/>
      <c r="EW84" s="65"/>
      <c r="EX84" s="65"/>
      <c r="EY84" s="65"/>
      <c r="EZ84" s="65"/>
      <c r="FA84" s="65"/>
      <c r="FB84" s="65"/>
      <c r="FC84" s="65"/>
      <c r="FD84" s="65"/>
      <c r="FE84" s="65"/>
      <c r="FF84" s="65"/>
      <c r="FG84" s="65"/>
      <c r="FH84" s="65"/>
      <c r="FI84" s="65"/>
      <c r="FJ84" s="65"/>
      <c r="FK84" s="65"/>
      <c r="FL84" s="65"/>
      <c r="FM84" s="65"/>
      <c r="FN84" s="65"/>
      <c r="FO84" s="65"/>
      <c r="FP84" s="65"/>
      <c r="FQ84" s="65"/>
      <c r="FR84" s="65"/>
      <c r="FS84" s="65"/>
      <c r="FT84" s="65"/>
      <c r="FU84" s="65"/>
      <c r="FV84" s="65"/>
      <c r="FW84" s="65"/>
      <c r="FX84" s="65"/>
      <c r="FY84" s="65"/>
      <c r="FZ84" s="65"/>
      <c r="GA84" s="65"/>
      <c r="GB84" s="65"/>
      <c r="GC84" s="65"/>
      <c r="GD84" s="65"/>
      <c r="GE84" s="65"/>
      <c r="GF84" s="65"/>
      <c r="GG84" s="65"/>
      <c r="GH84" s="65"/>
      <c r="GI84" s="65"/>
      <c r="GJ84" s="65"/>
      <c r="GK84" s="65"/>
      <c r="GL84" s="65"/>
      <c r="GM84" s="65"/>
      <c r="GN84" s="65"/>
      <c r="GO84" s="65"/>
      <c r="GP84" s="65"/>
      <c r="GQ84" s="65"/>
      <c r="GR84" s="65"/>
      <c r="GS84" s="65"/>
      <c r="GT84" s="65"/>
      <c r="GU84" s="65"/>
      <c r="GV84" s="65"/>
      <c r="GW84" s="65"/>
      <c r="GX84" s="65"/>
      <c r="GY84" s="65"/>
      <c r="GZ84" s="65"/>
      <c r="HA84" s="65"/>
      <c r="HB84" s="65"/>
      <c r="HC84" s="65"/>
      <c r="HD84" s="65"/>
      <c r="HE84" s="65"/>
      <c r="HF84" s="65"/>
      <c r="HG84" s="65"/>
      <c r="HH84" s="65"/>
      <c r="HI84" s="65"/>
      <c r="HJ84" s="65"/>
      <c r="HK84" s="65"/>
      <c r="HL84" s="65"/>
      <c r="HM84" s="65"/>
      <c r="HN84" s="65"/>
      <c r="HO84" s="65"/>
      <c r="HP84" s="65"/>
      <c r="HQ84" s="65"/>
      <c r="HR84" s="65"/>
      <c r="HS84" s="65"/>
      <c r="HT84" s="65"/>
      <c r="HU84" s="65"/>
      <c r="HV84" s="65"/>
      <c r="HW84" s="65"/>
      <c r="HX84" s="65"/>
      <c r="HY84" s="65"/>
      <c r="HZ84" s="65"/>
      <c r="IA84" s="65"/>
      <c r="IB84" s="65"/>
      <c r="IC84" s="65"/>
      <c r="ID84" s="65"/>
      <c r="IE84" s="65"/>
      <c r="IF84" s="65"/>
      <c r="IG84" s="65"/>
      <c r="IH84" s="65"/>
      <c r="II84" s="65"/>
      <c r="IJ84" s="65"/>
      <c r="IK84" s="65"/>
      <c r="IL84" s="65"/>
      <c r="IM84" s="65"/>
      <c r="IN84" s="65"/>
      <c r="IO84" s="65"/>
      <c r="IP84" s="65"/>
      <c r="IQ84" s="65"/>
      <c r="IR84" s="65"/>
      <c r="IS84" s="65"/>
      <c r="IT84" s="65"/>
      <c r="IU84" s="65"/>
      <c r="IV84" s="65"/>
    </row>
    <row r="85" s="199" customFormat="1">
      <c r="A85" s="65"/>
      <c r="B85" s="65"/>
      <c r="C85" s="65"/>
      <c r="D85" s="65"/>
      <c r="E85" s="65"/>
      <c r="F85" s="65"/>
      <c r="G85" s="65"/>
      <c r="H85" s="65"/>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c r="BA85" s="65"/>
      <c r="BB85" s="65"/>
      <c r="BC85" s="65"/>
      <c r="BD85" s="65"/>
      <c r="BE85" s="65"/>
      <c r="BF85" s="65"/>
      <c r="BG85" s="65"/>
      <c r="BH85" s="65"/>
      <c r="BI85" s="65"/>
      <c r="BJ85" s="65"/>
      <c r="BK85" s="65"/>
      <c r="BL85" s="65"/>
      <c r="BM85" s="65"/>
      <c r="BN85" s="65"/>
      <c r="BO85" s="65"/>
      <c r="BP85" s="65"/>
      <c r="BQ85" s="65"/>
      <c r="BR85" s="65"/>
      <c r="BS85" s="65"/>
      <c r="BT85" s="65"/>
      <c r="BU85" s="65"/>
      <c r="BV85" s="65"/>
      <c r="BW85" s="65"/>
      <c r="BX85" s="65"/>
      <c r="BY85" s="65"/>
      <c r="BZ85" s="65"/>
      <c r="CA85" s="65"/>
      <c r="CB85" s="65"/>
      <c r="CC85" s="65"/>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c r="DN85" s="65"/>
      <c r="DO85" s="65"/>
      <c r="DP85" s="65"/>
      <c r="DQ85" s="65"/>
      <c r="DR85" s="65"/>
      <c r="DS85" s="65"/>
      <c r="DT85" s="65"/>
      <c r="DU85" s="65"/>
      <c r="DV85" s="65"/>
      <c r="DW85" s="65"/>
      <c r="DX85" s="65"/>
      <c r="DY85" s="65"/>
      <c r="DZ85" s="65"/>
      <c r="EA85" s="65"/>
      <c r="EB85" s="65"/>
      <c r="EC85" s="65"/>
      <c r="ED85" s="65"/>
      <c r="EE85" s="65"/>
      <c r="EF85" s="65"/>
      <c r="EG85" s="65"/>
      <c r="EH85" s="65"/>
      <c r="EI85" s="65"/>
      <c r="EJ85" s="65"/>
      <c r="EK85" s="65"/>
      <c r="EL85" s="65"/>
      <c r="EM85" s="65"/>
      <c r="EN85" s="65"/>
      <c r="EO85" s="65"/>
      <c r="EP85" s="65"/>
      <c r="EQ85" s="65"/>
      <c r="ER85" s="65"/>
      <c r="ES85" s="65"/>
      <c r="ET85" s="65"/>
      <c r="EU85" s="65"/>
      <c r="EV85" s="65"/>
      <c r="EW85" s="65"/>
      <c r="EX85" s="65"/>
      <c r="EY85" s="65"/>
      <c r="EZ85" s="65"/>
      <c r="FA85" s="65"/>
      <c r="FB85" s="65"/>
      <c r="FC85" s="65"/>
      <c r="FD85" s="65"/>
      <c r="FE85" s="65"/>
      <c r="FF85" s="65"/>
      <c r="FG85" s="65"/>
      <c r="FH85" s="65"/>
      <c r="FI85" s="65"/>
      <c r="FJ85" s="65"/>
      <c r="FK85" s="65"/>
      <c r="FL85" s="65"/>
      <c r="FM85" s="65"/>
      <c r="FN85" s="65"/>
      <c r="FO85" s="65"/>
      <c r="FP85" s="65"/>
      <c r="FQ85" s="65"/>
      <c r="FR85" s="65"/>
      <c r="FS85" s="65"/>
      <c r="FT85" s="65"/>
      <c r="FU85" s="65"/>
      <c r="FV85" s="65"/>
      <c r="FW85" s="65"/>
      <c r="FX85" s="65"/>
      <c r="FY85" s="65"/>
      <c r="FZ85" s="65"/>
      <c r="GA85" s="65"/>
      <c r="GB85" s="65"/>
      <c r="GC85" s="65"/>
      <c r="GD85" s="65"/>
      <c r="GE85" s="65"/>
      <c r="GF85" s="65"/>
      <c r="GG85" s="65"/>
      <c r="GH85" s="65"/>
      <c r="GI85" s="65"/>
      <c r="GJ85" s="65"/>
      <c r="GK85" s="65"/>
      <c r="GL85" s="65"/>
      <c r="GM85" s="65"/>
      <c r="GN85" s="65"/>
      <c r="GO85" s="65"/>
      <c r="GP85" s="65"/>
      <c r="GQ85" s="65"/>
      <c r="GR85" s="65"/>
      <c r="GS85" s="65"/>
      <c r="GT85" s="65"/>
      <c r="GU85" s="65"/>
      <c r="GV85" s="65"/>
      <c r="GW85" s="65"/>
      <c r="GX85" s="65"/>
      <c r="GY85" s="65"/>
      <c r="GZ85" s="65"/>
      <c r="HA85" s="65"/>
      <c r="HB85" s="65"/>
      <c r="HC85" s="65"/>
      <c r="HD85" s="65"/>
      <c r="HE85" s="65"/>
      <c r="HF85" s="65"/>
      <c r="HG85" s="65"/>
      <c r="HH85" s="65"/>
      <c r="HI85" s="65"/>
      <c r="HJ85" s="65"/>
      <c r="HK85" s="65"/>
      <c r="HL85" s="65"/>
      <c r="HM85" s="65"/>
      <c r="HN85" s="65"/>
      <c r="HO85" s="65"/>
      <c r="HP85" s="65"/>
      <c r="HQ85" s="65"/>
      <c r="HR85" s="65"/>
      <c r="HS85" s="65"/>
      <c r="HT85" s="65"/>
      <c r="HU85" s="65"/>
      <c r="HV85" s="65"/>
      <c r="HW85" s="65"/>
      <c r="HX85" s="65"/>
      <c r="HY85" s="65"/>
      <c r="HZ85" s="65"/>
      <c r="IA85" s="65"/>
      <c r="IB85" s="65"/>
      <c r="IC85" s="65"/>
      <c r="ID85" s="65"/>
      <c r="IE85" s="65"/>
      <c r="IF85" s="65"/>
      <c r="IG85" s="65"/>
      <c r="IH85" s="65"/>
      <c r="II85" s="65"/>
      <c r="IJ85" s="65"/>
      <c r="IK85" s="65"/>
      <c r="IL85" s="65"/>
      <c r="IM85" s="65"/>
      <c r="IN85" s="65"/>
      <c r="IO85" s="65"/>
      <c r="IP85" s="65"/>
      <c r="IQ85" s="65"/>
      <c r="IR85" s="65"/>
      <c r="IS85" s="65"/>
      <c r="IT85" s="65"/>
      <c r="IU85" s="65"/>
      <c r="IV85" s="65"/>
    </row>
    <row r="86" s="199" customFormat="1">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c r="DK86" s="65"/>
      <c r="DL86" s="65"/>
      <c r="DM86" s="65"/>
      <c r="DN86" s="65"/>
      <c r="DO86" s="65"/>
      <c r="DP86" s="65"/>
      <c r="DQ86" s="65"/>
      <c r="DR86" s="65"/>
      <c r="DS86" s="65"/>
      <c r="DT86" s="65"/>
      <c r="DU86" s="65"/>
      <c r="DV86" s="65"/>
      <c r="DW86" s="65"/>
      <c r="DX86" s="65"/>
      <c r="DY86" s="65"/>
      <c r="DZ86" s="65"/>
      <c r="EA86" s="65"/>
      <c r="EB86" s="65"/>
      <c r="EC86" s="65"/>
      <c r="ED86" s="65"/>
      <c r="EE86" s="65"/>
      <c r="EF86" s="65"/>
      <c r="EG86" s="65"/>
      <c r="EH86" s="65"/>
      <c r="EI86" s="65"/>
      <c r="EJ86" s="65"/>
      <c r="EK86" s="65"/>
      <c r="EL86" s="65"/>
      <c r="EM86" s="65"/>
      <c r="EN86" s="65"/>
      <c r="EO86" s="65"/>
      <c r="EP86" s="65"/>
      <c r="EQ86" s="65"/>
      <c r="ER86" s="65"/>
      <c r="ES86" s="65"/>
      <c r="ET86" s="65"/>
      <c r="EU86" s="65"/>
      <c r="EV86" s="65"/>
      <c r="EW86" s="65"/>
      <c r="EX86" s="65"/>
      <c r="EY86" s="65"/>
      <c r="EZ86" s="65"/>
      <c r="FA86" s="65"/>
      <c r="FB86" s="65"/>
      <c r="FC86" s="65"/>
      <c r="FD86" s="65"/>
      <c r="FE86" s="65"/>
      <c r="FF86" s="65"/>
      <c r="FG86" s="65"/>
      <c r="FH86" s="65"/>
      <c r="FI86" s="65"/>
      <c r="FJ86" s="65"/>
      <c r="FK86" s="65"/>
      <c r="FL86" s="65"/>
      <c r="FM86" s="65"/>
      <c r="FN86" s="65"/>
      <c r="FO86" s="65"/>
      <c r="FP86" s="65"/>
      <c r="FQ86" s="65"/>
      <c r="FR86" s="65"/>
      <c r="FS86" s="65"/>
      <c r="FT86" s="65"/>
      <c r="FU86" s="65"/>
      <c r="FV86" s="65"/>
      <c r="FW86" s="65"/>
      <c r="FX86" s="65"/>
      <c r="FY86" s="65"/>
      <c r="FZ86" s="65"/>
      <c r="GA86" s="65"/>
      <c r="GB86" s="65"/>
      <c r="GC86" s="65"/>
      <c r="GD86" s="65"/>
      <c r="GE86" s="65"/>
      <c r="GF86" s="65"/>
      <c r="GG86" s="65"/>
      <c r="GH86" s="65"/>
      <c r="GI86" s="65"/>
      <c r="GJ86" s="65"/>
      <c r="GK86" s="65"/>
      <c r="GL86" s="65"/>
      <c r="GM86" s="65"/>
      <c r="GN86" s="65"/>
      <c r="GO86" s="65"/>
      <c r="GP86" s="65"/>
      <c r="GQ86" s="65"/>
      <c r="GR86" s="65"/>
      <c r="GS86" s="65"/>
      <c r="GT86" s="65"/>
      <c r="GU86" s="65"/>
      <c r="GV86" s="65"/>
      <c r="GW86" s="65"/>
      <c r="GX86" s="65"/>
      <c r="GY86" s="65"/>
      <c r="GZ86" s="65"/>
      <c r="HA86" s="65"/>
      <c r="HB86" s="65"/>
      <c r="HC86" s="65"/>
      <c r="HD86" s="65"/>
      <c r="HE86" s="65"/>
      <c r="HF86" s="65"/>
      <c r="HG86" s="65"/>
      <c r="HH86" s="65"/>
      <c r="HI86" s="65"/>
      <c r="HJ86" s="65"/>
      <c r="HK86" s="65"/>
      <c r="HL86" s="65"/>
      <c r="HM86" s="65"/>
      <c r="HN86" s="65"/>
      <c r="HO86" s="65"/>
      <c r="HP86" s="65"/>
      <c r="HQ86" s="65"/>
      <c r="HR86" s="65"/>
      <c r="HS86" s="65"/>
      <c r="HT86" s="65"/>
      <c r="HU86" s="65"/>
      <c r="HV86" s="65"/>
      <c r="HW86" s="65"/>
      <c r="HX86" s="65"/>
      <c r="HY86" s="65"/>
      <c r="HZ86" s="65"/>
      <c r="IA86" s="65"/>
      <c r="IB86" s="65"/>
      <c r="IC86" s="65"/>
      <c r="ID86" s="65"/>
      <c r="IE86" s="65"/>
      <c r="IF86" s="65"/>
      <c r="IG86" s="65"/>
      <c r="IH86" s="65"/>
      <c r="II86" s="65"/>
      <c r="IJ86" s="65"/>
      <c r="IK86" s="65"/>
      <c r="IL86" s="65"/>
      <c r="IM86" s="65"/>
      <c r="IN86" s="65"/>
      <c r="IO86" s="65"/>
      <c r="IP86" s="65"/>
      <c r="IQ86" s="65"/>
      <c r="IR86" s="65"/>
      <c r="IS86" s="65"/>
      <c r="IT86" s="65"/>
      <c r="IU86" s="65"/>
      <c r="IV86" s="65"/>
    </row>
    <row r="87" s="199" customFormat="1" ht="16.5" customHeight="1">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5"/>
      <c r="BR87" s="65"/>
      <c r="BS87" s="65"/>
      <c r="BT87" s="65"/>
      <c r="BU87" s="65"/>
      <c r="BV87" s="65"/>
      <c r="BW87" s="65"/>
      <c r="BX87" s="65"/>
      <c r="BY87" s="65"/>
      <c r="BZ87" s="65"/>
      <c r="CA87" s="65"/>
      <c r="CB87" s="65"/>
      <c r="CC87" s="65"/>
      <c r="CD87" s="65"/>
      <c r="CE87" s="65"/>
      <c r="CF87" s="65"/>
      <c r="CG87" s="65"/>
      <c r="CH87" s="65"/>
      <c r="CI87" s="65"/>
      <c r="CJ87" s="65"/>
      <c r="CK87" s="65"/>
      <c r="CL87" s="65"/>
      <c r="CM87" s="65"/>
      <c r="CN87" s="65"/>
      <c r="CO87" s="65"/>
      <c r="CP87" s="65"/>
      <c r="CQ87" s="65"/>
      <c r="CR87" s="65"/>
      <c r="CS87" s="65"/>
      <c r="CT87" s="65"/>
      <c r="CU87" s="65"/>
      <c r="CV87" s="65"/>
      <c r="CW87" s="65"/>
      <c r="CX87" s="65"/>
      <c r="CY87" s="65"/>
      <c r="CZ87" s="65"/>
      <c r="DA87" s="65"/>
      <c r="DB87" s="65"/>
      <c r="DC87" s="65"/>
      <c r="DD87" s="65"/>
      <c r="DE87" s="65"/>
      <c r="DF87" s="65"/>
      <c r="DG87" s="65"/>
      <c r="DH87" s="65"/>
      <c r="DI87" s="65"/>
      <c r="DJ87" s="65"/>
      <c r="DK87" s="65"/>
      <c r="DL87" s="65"/>
      <c r="DM87" s="65"/>
      <c r="DN87" s="65"/>
      <c r="DO87" s="65"/>
      <c r="DP87" s="65"/>
      <c r="DQ87" s="65"/>
      <c r="DR87" s="65"/>
      <c r="DS87" s="65"/>
      <c r="DT87" s="65"/>
      <c r="DU87" s="65"/>
      <c r="DV87" s="65"/>
      <c r="DW87" s="65"/>
      <c r="DX87" s="65"/>
      <c r="DY87" s="65"/>
      <c r="DZ87" s="65"/>
      <c r="EA87" s="65"/>
      <c r="EB87" s="65"/>
      <c r="EC87" s="65"/>
      <c r="ED87" s="65"/>
      <c r="EE87" s="65"/>
      <c r="EF87" s="65"/>
      <c r="EG87" s="65"/>
      <c r="EH87" s="65"/>
      <c r="EI87" s="65"/>
      <c r="EJ87" s="65"/>
      <c r="EK87" s="65"/>
      <c r="EL87" s="65"/>
      <c r="EM87" s="65"/>
      <c r="EN87" s="65"/>
      <c r="EO87" s="65"/>
      <c r="EP87" s="65"/>
      <c r="EQ87" s="65"/>
      <c r="ER87" s="65"/>
      <c r="ES87" s="65"/>
      <c r="ET87" s="65"/>
      <c r="EU87" s="65"/>
      <c r="EV87" s="65"/>
      <c r="EW87" s="65"/>
      <c r="EX87" s="65"/>
      <c r="EY87" s="65"/>
      <c r="EZ87" s="65"/>
      <c r="FA87" s="65"/>
      <c r="FB87" s="65"/>
      <c r="FC87" s="65"/>
      <c r="FD87" s="65"/>
      <c r="FE87" s="65"/>
      <c r="FF87" s="65"/>
      <c r="FG87" s="65"/>
      <c r="FH87" s="65"/>
      <c r="FI87" s="65"/>
      <c r="FJ87" s="65"/>
      <c r="FK87" s="65"/>
      <c r="FL87" s="65"/>
      <c r="FM87" s="65"/>
      <c r="FN87" s="65"/>
      <c r="FO87" s="65"/>
      <c r="FP87" s="65"/>
      <c r="FQ87" s="65"/>
      <c r="FR87" s="65"/>
      <c r="FS87" s="65"/>
      <c r="FT87" s="65"/>
      <c r="FU87" s="65"/>
      <c r="FV87" s="65"/>
      <c r="FW87" s="65"/>
      <c r="FX87" s="65"/>
      <c r="FY87" s="65"/>
      <c r="FZ87" s="65"/>
      <c r="GA87" s="65"/>
      <c r="GB87" s="65"/>
      <c r="GC87" s="65"/>
      <c r="GD87" s="65"/>
      <c r="GE87" s="65"/>
      <c r="GF87" s="65"/>
      <c r="GG87" s="65"/>
      <c r="GH87" s="65"/>
      <c r="GI87" s="65"/>
      <c r="GJ87" s="65"/>
      <c r="GK87" s="65"/>
      <c r="GL87" s="65"/>
      <c r="GM87" s="65"/>
      <c r="GN87" s="65"/>
      <c r="GO87" s="65"/>
      <c r="GP87" s="65"/>
      <c r="GQ87" s="65"/>
      <c r="GR87" s="65"/>
      <c r="GS87" s="65"/>
      <c r="GT87" s="65"/>
      <c r="GU87" s="65"/>
      <c r="GV87" s="65"/>
      <c r="GW87" s="65"/>
      <c r="GX87" s="65"/>
      <c r="GY87" s="65"/>
      <c r="GZ87" s="65"/>
      <c r="HA87" s="65"/>
      <c r="HB87" s="65"/>
      <c r="HC87" s="65"/>
      <c r="HD87" s="65"/>
      <c r="HE87" s="65"/>
      <c r="HF87" s="65"/>
      <c r="HG87" s="65"/>
      <c r="HH87" s="65"/>
      <c r="HI87" s="65"/>
      <c r="HJ87" s="65"/>
      <c r="HK87" s="65"/>
      <c r="HL87" s="65"/>
      <c r="HM87" s="65"/>
      <c r="HN87" s="65"/>
      <c r="HO87" s="65"/>
      <c r="HP87" s="65"/>
      <c r="HQ87" s="65"/>
      <c r="HR87" s="65"/>
      <c r="HS87" s="65"/>
      <c r="HT87" s="65"/>
      <c r="HU87" s="65"/>
      <c r="HV87" s="65"/>
      <c r="HW87" s="65"/>
      <c r="HX87" s="65"/>
      <c r="HY87" s="65"/>
      <c r="HZ87" s="65"/>
      <c r="IA87" s="65"/>
      <c r="IB87" s="65"/>
      <c r="IC87" s="65"/>
      <c r="ID87" s="65"/>
      <c r="IE87" s="65"/>
      <c r="IF87" s="65"/>
      <c r="IG87" s="65"/>
      <c r="IH87" s="65"/>
      <c r="II87" s="65"/>
      <c r="IJ87" s="65"/>
      <c r="IK87" s="65"/>
      <c r="IL87" s="65"/>
      <c r="IM87" s="65"/>
      <c r="IN87" s="65"/>
      <c r="IO87" s="65"/>
      <c r="IP87" s="65"/>
      <c r="IQ87" s="65"/>
      <c r="IR87" s="65"/>
      <c r="IS87" s="65"/>
      <c r="IT87" s="65"/>
      <c r="IU87" s="65"/>
      <c r="IV87" s="65"/>
    </row>
    <row r="88" s="199" customFormat="1">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c r="DD88" s="65"/>
      <c r="DE88" s="65"/>
      <c r="DF88" s="65"/>
      <c r="DG88" s="65"/>
      <c r="DH88" s="65"/>
      <c r="DI88" s="65"/>
      <c r="DJ88" s="65"/>
      <c r="DK88" s="65"/>
      <c r="DL88" s="65"/>
      <c r="DM88" s="65"/>
      <c r="DN88" s="65"/>
      <c r="DO88" s="65"/>
      <c r="DP88" s="65"/>
      <c r="DQ88" s="65"/>
      <c r="DR88" s="65"/>
      <c r="DS88" s="65"/>
      <c r="DT88" s="65"/>
      <c r="DU88" s="65"/>
      <c r="DV88" s="65"/>
      <c r="DW88" s="65"/>
      <c r="DX88" s="65"/>
      <c r="DY88" s="65"/>
      <c r="DZ88" s="65"/>
      <c r="EA88" s="65"/>
      <c r="EB88" s="65"/>
      <c r="EC88" s="65"/>
      <c r="ED88" s="65"/>
      <c r="EE88" s="65"/>
      <c r="EF88" s="65"/>
      <c r="EG88" s="65"/>
      <c r="EH88" s="65"/>
      <c r="EI88" s="65"/>
      <c r="EJ88" s="65"/>
      <c r="EK88" s="65"/>
      <c r="EL88" s="65"/>
      <c r="EM88" s="65"/>
      <c r="EN88" s="65"/>
      <c r="EO88" s="65"/>
      <c r="EP88" s="65"/>
      <c r="EQ88" s="65"/>
      <c r="ER88" s="65"/>
      <c r="ES88" s="65"/>
      <c r="ET88" s="65"/>
      <c r="EU88" s="65"/>
      <c r="EV88" s="65"/>
      <c r="EW88" s="65"/>
      <c r="EX88" s="65"/>
      <c r="EY88" s="65"/>
      <c r="EZ88" s="65"/>
      <c r="FA88" s="65"/>
      <c r="FB88" s="65"/>
      <c r="FC88" s="65"/>
      <c r="FD88" s="65"/>
      <c r="FE88" s="65"/>
      <c r="FF88" s="65"/>
      <c r="FG88" s="65"/>
      <c r="FH88" s="65"/>
      <c r="FI88" s="65"/>
      <c r="FJ88" s="65"/>
      <c r="FK88" s="65"/>
      <c r="FL88" s="65"/>
      <c r="FM88" s="65"/>
      <c r="FN88" s="65"/>
      <c r="FO88" s="65"/>
      <c r="FP88" s="65"/>
      <c r="FQ88" s="65"/>
      <c r="FR88" s="65"/>
      <c r="FS88" s="65"/>
      <c r="FT88" s="65"/>
      <c r="FU88" s="65"/>
      <c r="FV88" s="65"/>
      <c r="FW88" s="65"/>
      <c r="FX88" s="65"/>
      <c r="FY88" s="65"/>
      <c r="FZ88" s="65"/>
      <c r="GA88" s="65"/>
      <c r="GB88" s="65"/>
      <c r="GC88" s="65"/>
      <c r="GD88" s="65"/>
      <c r="GE88" s="65"/>
      <c r="GF88" s="65"/>
      <c r="GG88" s="65"/>
      <c r="GH88" s="65"/>
      <c r="GI88" s="65"/>
      <c r="GJ88" s="65"/>
      <c r="GK88" s="65"/>
      <c r="GL88" s="65"/>
      <c r="GM88" s="65"/>
      <c r="GN88" s="65"/>
      <c r="GO88" s="65"/>
      <c r="GP88" s="65"/>
      <c r="GQ88" s="65"/>
      <c r="GR88" s="65"/>
      <c r="GS88" s="65"/>
      <c r="GT88" s="65"/>
      <c r="GU88" s="65"/>
      <c r="GV88" s="65"/>
      <c r="GW88" s="65"/>
      <c r="GX88" s="65"/>
      <c r="GY88" s="65"/>
      <c r="GZ88" s="65"/>
      <c r="HA88" s="65"/>
      <c r="HB88" s="65"/>
      <c r="HC88" s="65"/>
      <c r="HD88" s="65"/>
      <c r="HE88" s="65"/>
      <c r="HF88" s="65"/>
      <c r="HG88" s="65"/>
      <c r="HH88" s="65"/>
      <c r="HI88" s="65"/>
      <c r="HJ88" s="65"/>
      <c r="HK88" s="65"/>
      <c r="HL88" s="65"/>
      <c r="HM88" s="65"/>
      <c r="HN88" s="65"/>
      <c r="HO88" s="65"/>
      <c r="HP88" s="65"/>
      <c r="HQ88" s="65"/>
      <c r="HR88" s="65"/>
      <c r="HS88" s="65"/>
      <c r="HT88" s="65"/>
      <c r="HU88" s="65"/>
      <c r="HV88" s="65"/>
      <c r="HW88" s="65"/>
      <c r="HX88" s="65"/>
      <c r="HY88" s="65"/>
      <c r="HZ88" s="65"/>
      <c r="IA88" s="65"/>
      <c r="IB88" s="65"/>
      <c r="IC88" s="65"/>
      <c r="ID88" s="65"/>
      <c r="IE88" s="65"/>
      <c r="IF88" s="65"/>
      <c r="IG88" s="65"/>
      <c r="IH88" s="65"/>
      <c r="II88" s="65"/>
      <c r="IJ88" s="65"/>
      <c r="IK88" s="65"/>
      <c r="IL88" s="65"/>
      <c r="IM88" s="65"/>
      <c r="IN88" s="65"/>
      <c r="IO88" s="65"/>
      <c r="IP88" s="65"/>
      <c r="IQ88" s="65"/>
      <c r="IR88" s="65"/>
      <c r="IS88" s="65"/>
      <c r="IT88" s="65"/>
      <c r="IU88" s="65"/>
      <c r="IV88" s="65"/>
    </row>
    <row r="89" s="199" customFormat="1">
      <c r="A89" s="65"/>
      <c r="B89" s="65"/>
      <c r="C89" s="65"/>
      <c r="D89" s="65"/>
      <c r="E89" s="65"/>
      <c r="F89" s="65"/>
      <c r="G89" s="65"/>
      <c r="H89" s="65"/>
      <c r="I89" s="65"/>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c r="DH89" s="65"/>
      <c r="DI89" s="65"/>
      <c r="DJ89" s="65"/>
      <c r="DK89" s="65"/>
      <c r="DL89" s="65"/>
      <c r="DM89" s="65"/>
      <c r="DN89" s="65"/>
      <c r="DO89" s="65"/>
      <c r="DP89" s="65"/>
      <c r="DQ89" s="65"/>
      <c r="DR89" s="65"/>
      <c r="DS89" s="65"/>
      <c r="DT89" s="65"/>
      <c r="DU89" s="65"/>
      <c r="DV89" s="65"/>
      <c r="DW89" s="65"/>
      <c r="DX89" s="65"/>
      <c r="DY89" s="65"/>
      <c r="DZ89" s="65"/>
      <c r="EA89" s="65"/>
      <c r="EB89" s="65"/>
      <c r="EC89" s="65"/>
      <c r="ED89" s="65"/>
      <c r="EE89" s="65"/>
      <c r="EF89" s="65"/>
      <c r="EG89" s="65"/>
      <c r="EH89" s="65"/>
      <c r="EI89" s="65"/>
      <c r="EJ89" s="65"/>
      <c r="EK89" s="65"/>
      <c r="EL89" s="65"/>
      <c r="EM89" s="65"/>
      <c r="EN89" s="65"/>
      <c r="EO89" s="65"/>
      <c r="EP89" s="65"/>
      <c r="EQ89" s="65"/>
      <c r="ER89" s="65"/>
      <c r="ES89" s="65"/>
      <c r="ET89" s="65"/>
      <c r="EU89" s="65"/>
      <c r="EV89" s="65"/>
      <c r="EW89" s="65"/>
      <c r="EX89" s="65"/>
      <c r="EY89" s="65"/>
      <c r="EZ89" s="65"/>
      <c r="FA89" s="65"/>
      <c r="FB89" s="65"/>
      <c r="FC89" s="65"/>
      <c r="FD89" s="65"/>
      <c r="FE89" s="65"/>
      <c r="FF89" s="65"/>
      <c r="FG89" s="65"/>
      <c r="FH89" s="65"/>
      <c r="FI89" s="65"/>
      <c r="FJ89" s="65"/>
      <c r="FK89" s="65"/>
      <c r="FL89" s="65"/>
      <c r="FM89" s="65"/>
      <c r="FN89" s="65"/>
      <c r="FO89" s="65"/>
      <c r="FP89" s="65"/>
      <c r="FQ89" s="65"/>
      <c r="FR89" s="65"/>
      <c r="FS89" s="65"/>
      <c r="FT89" s="65"/>
      <c r="FU89" s="65"/>
      <c r="FV89" s="65"/>
      <c r="FW89" s="65"/>
      <c r="FX89" s="65"/>
      <c r="FY89" s="65"/>
      <c r="FZ89" s="65"/>
      <c r="GA89" s="65"/>
      <c r="GB89" s="65"/>
      <c r="GC89" s="65"/>
      <c r="GD89" s="65"/>
      <c r="GE89" s="65"/>
      <c r="GF89" s="65"/>
      <c r="GG89" s="65"/>
      <c r="GH89" s="65"/>
      <c r="GI89" s="65"/>
      <c r="GJ89" s="65"/>
      <c r="GK89" s="65"/>
      <c r="GL89" s="65"/>
      <c r="GM89" s="65"/>
      <c r="GN89" s="65"/>
      <c r="GO89" s="65"/>
      <c r="GP89" s="65"/>
      <c r="GQ89" s="65"/>
      <c r="GR89" s="65"/>
      <c r="GS89" s="65"/>
      <c r="GT89" s="65"/>
      <c r="GU89" s="65"/>
      <c r="GV89" s="65"/>
      <c r="GW89" s="65"/>
      <c r="GX89" s="65"/>
      <c r="GY89" s="65"/>
      <c r="GZ89" s="65"/>
      <c r="HA89" s="65"/>
      <c r="HB89" s="65"/>
      <c r="HC89" s="65"/>
      <c r="HD89" s="65"/>
      <c r="HE89" s="65"/>
      <c r="HF89" s="65"/>
      <c r="HG89" s="65"/>
      <c r="HH89" s="65"/>
      <c r="HI89" s="65"/>
      <c r="HJ89" s="65"/>
      <c r="HK89" s="65"/>
      <c r="HL89" s="65"/>
      <c r="HM89" s="65"/>
      <c r="HN89" s="65"/>
      <c r="HO89" s="65"/>
      <c r="HP89" s="65"/>
      <c r="HQ89" s="65"/>
      <c r="HR89" s="65"/>
      <c r="HS89" s="65"/>
      <c r="HT89" s="65"/>
      <c r="HU89" s="65"/>
      <c r="HV89" s="65"/>
      <c r="HW89" s="65"/>
      <c r="HX89" s="65"/>
      <c r="HY89" s="65"/>
      <c r="HZ89" s="65"/>
      <c r="IA89" s="65"/>
      <c r="IB89" s="65"/>
      <c r="IC89" s="65"/>
      <c r="ID89" s="65"/>
      <c r="IE89" s="65"/>
      <c r="IF89" s="65"/>
      <c r="IG89" s="65"/>
      <c r="IH89" s="65"/>
      <c r="II89" s="65"/>
      <c r="IJ89" s="65"/>
      <c r="IK89" s="65"/>
      <c r="IL89" s="65"/>
      <c r="IM89" s="65"/>
      <c r="IN89" s="65"/>
      <c r="IO89" s="65"/>
      <c r="IP89" s="65"/>
      <c r="IQ89" s="65"/>
      <c r="IR89" s="65"/>
      <c r="IS89" s="65"/>
      <c r="IT89" s="65"/>
      <c r="IU89" s="65"/>
      <c r="IV89" s="65"/>
    </row>
    <row r="90" s="199" customFormat="1">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c r="CZ90" s="65"/>
      <c r="DA90" s="65"/>
      <c r="DB90" s="65"/>
      <c r="DC90" s="65"/>
      <c r="DD90" s="65"/>
      <c r="DE90" s="65"/>
      <c r="DF90" s="65"/>
      <c r="DG90" s="65"/>
      <c r="DH90" s="65"/>
      <c r="DI90" s="65"/>
      <c r="DJ90" s="65"/>
      <c r="DK90" s="65"/>
      <c r="DL90" s="65"/>
      <c r="DM90" s="65"/>
      <c r="DN90" s="65"/>
      <c r="DO90" s="65"/>
      <c r="DP90" s="65"/>
      <c r="DQ90" s="65"/>
      <c r="DR90" s="65"/>
      <c r="DS90" s="65"/>
      <c r="DT90" s="65"/>
      <c r="DU90" s="65"/>
      <c r="DV90" s="65"/>
      <c r="DW90" s="65"/>
      <c r="DX90" s="65"/>
      <c r="DY90" s="65"/>
      <c r="DZ90" s="65"/>
      <c r="EA90" s="65"/>
      <c r="EB90" s="65"/>
      <c r="EC90" s="65"/>
      <c r="ED90" s="65"/>
      <c r="EE90" s="65"/>
      <c r="EF90" s="65"/>
      <c r="EG90" s="65"/>
      <c r="EH90" s="65"/>
      <c r="EI90" s="65"/>
      <c r="EJ90" s="65"/>
      <c r="EK90" s="65"/>
      <c r="EL90" s="65"/>
      <c r="EM90" s="65"/>
      <c r="EN90" s="65"/>
      <c r="EO90" s="65"/>
      <c r="EP90" s="65"/>
      <c r="EQ90" s="65"/>
      <c r="ER90" s="65"/>
      <c r="ES90" s="65"/>
      <c r="ET90" s="65"/>
      <c r="EU90" s="65"/>
      <c r="EV90" s="65"/>
      <c r="EW90" s="65"/>
      <c r="EX90" s="65"/>
      <c r="EY90" s="65"/>
      <c r="EZ90" s="65"/>
      <c r="FA90" s="65"/>
      <c r="FB90" s="65"/>
      <c r="FC90" s="65"/>
      <c r="FD90" s="65"/>
      <c r="FE90" s="65"/>
      <c r="FF90" s="65"/>
      <c r="FG90" s="65"/>
      <c r="FH90" s="65"/>
      <c r="FI90" s="65"/>
      <c r="FJ90" s="65"/>
      <c r="FK90" s="65"/>
      <c r="FL90" s="65"/>
      <c r="FM90" s="65"/>
      <c r="FN90" s="65"/>
      <c r="FO90" s="65"/>
      <c r="FP90" s="65"/>
      <c r="FQ90" s="65"/>
      <c r="FR90" s="65"/>
      <c r="FS90" s="65"/>
      <c r="FT90" s="65"/>
      <c r="FU90" s="65"/>
      <c r="FV90" s="65"/>
      <c r="FW90" s="65"/>
      <c r="FX90" s="65"/>
      <c r="FY90" s="65"/>
      <c r="FZ90" s="65"/>
      <c r="GA90" s="65"/>
      <c r="GB90" s="65"/>
      <c r="GC90" s="65"/>
      <c r="GD90" s="65"/>
      <c r="GE90" s="65"/>
      <c r="GF90" s="65"/>
      <c r="GG90" s="65"/>
      <c r="GH90" s="65"/>
      <c r="GI90" s="65"/>
      <c r="GJ90" s="65"/>
      <c r="GK90" s="65"/>
      <c r="GL90" s="65"/>
      <c r="GM90" s="65"/>
      <c r="GN90" s="65"/>
      <c r="GO90" s="65"/>
      <c r="GP90" s="65"/>
      <c r="GQ90" s="65"/>
      <c r="GR90" s="65"/>
      <c r="GS90" s="65"/>
      <c r="GT90" s="65"/>
      <c r="GU90" s="65"/>
      <c r="GV90" s="65"/>
      <c r="GW90" s="65"/>
      <c r="GX90" s="65"/>
      <c r="GY90" s="65"/>
      <c r="GZ90" s="65"/>
      <c r="HA90" s="65"/>
      <c r="HB90" s="65"/>
      <c r="HC90" s="65"/>
      <c r="HD90" s="65"/>
      <c r="HE90" s="65"/>
      <c r="HF90" s="65"/>
      <c r="HG90" s="65"/>
      <c r="HH90" s="65"/>
      <c r="HI90" s="65"/>
      <c r="HJ90" s="65"/>
      <c r="HK90" s="65"/>
      <c r="HL90" s="65"/>
      <c r="HM90" s="65"/>
      <c r="HN90" s="65"/>
      <c r="HO90" s="65"/>
      <c r="HP90" s="65"/>
      <c r="HQ90" s="65"/>
      <c r="HR90" s="65"/>
      <c r="HS90" s="65"/>
      <c r="HT90" s="65"/>
      <c r="HU90" s="65"/>
      <c r="HV90" s="65"/>
      <c r="HW90" s="65"/>
      <c r="HX90" s="65"/>
      <c r="HY90" s="65"/>
      <c r="HZ90" s="65"/>
      <c r="IA90" s="65"/>
      <c r="IB90" s="65"/>
      <c r="IC90" s="65"/>
      <c r="ID90" s="65"/>
      <c r="IE90" s="65"/>
      <c r="IF90" s="65"/>
      <c r="IG90" s="65"/>
      <c r="IH90" s="65"/>
      <c r="II90" s="65"/>
      <c r="IJ90" s="65"/>
      <c r="IK90" s="65"/>
      <c r="IL90" s="65"/>
      <c r="IM90" s="65"/>
      <c r="IN90" s="65"/>
      <c r="IO90" s="65"/>
      <c r="IP90" s="65"/>
      <c r="IQ90" s="65"/>
      <c r="IR90" s="65"/>
      <c r="IS90" s="65"/>
      <c r="IT90" s="65"/>
      <c r="IU90" s="65"/>
      <c r="IV90" s="65"/>
    </row>
    <row r="91" s="199" customFormat="1">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5"/>
      <c r="BR91" s="65"/>
      <c r="BS91" s="65"/>
      <c r="BT91" s="65"/>
      <c r="BU91" s="65"/>
      <c r="BV91" s="65"/>
      <c r="BW91" s="65"/>
      <c r="BX91" s="65"/>
      <c r="BY91" s="65"/>
      <c r="BZ91" s="65"/>
      <c r="CA91" s="65"/>
      <c r="CB91" s="65"/>
      <c r="CC91" s="65"/>
      <c r="CD91" s="65"/>
      <c r="CE91" s="65"/>
      <c r="CF91" s="65"/>
      <c r="CG91" s="65"/>
      <c r="CH91" s="65"/>
      <c r="CI91" s="65"/>
      <c r="CJ91" s="65"/>
      <c r="CK91" s="65"/>
      <c r="CL91" s="65"/>
      <c r="CM91" s="65"/>
      <c r="CN91" s="65"/>
      <c r="CO91" s="65"/>
      <c r="CP91" s="65"/>
      <c r="CQ91" s="65"/>
      <c r="CR91" s="65"/>
      <c r="CS91" s="65"/>
      <c r="CT91" s="65"/>
      <c r="CU91" s="65"/>
      <c r="CV91" s="65"/>
      <c r="CW91" s="65"/>
      <c r="CX91" s="65"/>
      <c r="CY91" s="65"/>
      <c r="CZ91" s="65"/>
      <c r="DA91" s="65"/>
      <c r="DB91" s="65"/>
      <c r="DC91" s="65"/>
      <c r="DD91" s="65"/>
      <c r="DE91" s="65"/>
      <c r="DF91" s="65"/>
      <c r="DG91" s="65"/>
      <c r="DH91" s="65"/>
      <c r="DI91" s="65"/>
      <c r="DJ91" s="65"/>
      <c r="DK91" s="65"/>
      <c r="DL91" s="65"/>
      <c r="DM91" s="65"/>
      <c r="DN91" s="65"/>
      <c r="DO91" s="65"/>
      <c r="DP91" s="65"/>
      <c r="DQ91" s="65"/>
      <c r="DR91" s="65"/>
      <c r="DS91" s="65"/>
      <c r="DT91" s="65"/>
      <c r="DU91" s="65"/>
      <c r="DV91" s="65"/>
      <c r="DW91" s="65"/>
      <c r="DX91" s="65"/>
      <c r="DY91" s="65"/>
      <c r="DZ91" s="65"/>
      <c r="EA91" s="65"/>
      <c r="EB91" s="65"/>
      <c r="EC91" s="65"/>
      <c r="ED91" s="65"/>
      <c r="EE91" s="65"/>
      <c r="EF91" s="65"/>
      <c r="EG91" s="65"/>
      <c r="EH91" s="65"/>
      <c r="EI91" s="65"/>
      <c r="EJ91" s="65"/>
      <c r="EK91" s="65"/>
      <c r="EL91" s="65"/>
      <c r="EM91" s="65"/>
      <c r="EN91" s="65"/>
      <c r="EO91" s="65"/>
      <c r="EP91" s="65"/>
      <c r="EQ91" s="65"/>
      <c r="ER91" s="65"/>
      <c r="ES91" s="65"/>
      <c r="ET91" s="65"/>
      <c r="EU91" s="65"/>
      <c r="EV91" s="65"/>
      <c r="EW91" s="65"/>
      <c r="EX91" s="65"/>
      <c r="EY91" s="65"/>
      <c r="EZ91" s="65"/>
      <c r="FA91" s="65"/>
      <c r="FB91" s="65"/>
      <c r="FC91" s="65"/>
      <c r="FD91" s="65"/>
      <c r="FE91" s="65"/>
      <c r="FF91" s="65"/>
      <c r="FG91" s="65"/>
      <c r="FH91" s="65"/>
      <c r="FI91" s="65"/>
      <c r="FJ91" s="65"/>
      <c r="FK91" s="65"/>
      <c r="FL91" s="65"/>
      <c r="FM91" s="65"/>
      <c r="FN91" s="65"/>
      <c r="FO91" s="65"/>
      <c r="FP91" s="65"/>
      <c r="FQ91" s="65"/>
      <c r="FR91" s="65"/>
      <c r="FS91" s="65"/>
      <c r="FT91" s="65"/>
      <c r="FU91" s="65"/>
      <c r="FV91" s="65"/>
      <c r="FW91" s="65"/>
      <c r="FX91" s="65"/>
      <c r="FY91" s="65"/>
      <c r="FZ91" s="65"/>
      <c r="GA91" s="65"/>
      <c r="GB91" s="65"/>
      <c r="GC91" s="65"/>
      <c r="GD91" s="65"/>
      <c r="GE91" s="65"/>
      <c r="GF91" s="65"/>
      <c r="GG91" s="65"/>
      <c r="GH91" s="65"/>
      <c r="GI91" s="65"/>
      <c r="GJ91" s="65"/>
      <c r="GK91" s="65"/>
      <c r="GL91" s="65"/>
      <c r="GM91" s="65"/>
      <c r="GN91" s="65"/>
      <c r="GO91" s="65"/>
      <c r="GP91" s="65"/>
      <c r="GQ91" s="65"/>
      <c r="GR91" s="65"/>
      <c r="GS91" s="65"/>
      <c r="GT91" s="65"/>
      <c r="GU91" s="65"/>
      <c r="GV91" s="65"/>
      <c r="GW91" s="65"/>
      <c r="GX91" s="65"/>
      <c r="GY91" s="65"/>
      <c r="GZ91" s="65"/>
      <c r="HA91" s="65"/>
      <c r="HB91" s="65"/>
      <c r="HC91" s="65"/>
      <c r="HD91" s="65"/>
      <c r="HE91" s="65"/>
      <c r="HF91" s="65"/>
      <c r="HG91" s="65"/>
      <c r="HH91" s="65"/>
      <c r="HI91" s="65"/>
      <c r="HJ91" s="65"/>
      <c r="HK91" s="65"/>
      <c r="HL91" s="65"/>
      <c r="HM91" s="65"/>
      <c r="HN91" s="65"/>
      <c r="HO91" s="65"/>
      <c r="HP91" s="65"/>
      <c r="HQ91" s="65"/>
      <c r="HR91" s="65"/>
      <c r="HS91" s="65"/>
      <c r="HT91" s="65"/>
      <c r="HU91" s="65"/>
      <c r="HV91" s="65"/>
      <c r="HW91" s="65"/>
      <c r="HX91" s="65"/>
      <c r="HY91" s="65"/>
      <c r="HZ91" s="65"/>
      <c r="IA91" s="65"/>
      <c r="IB91" s="65"/>
      <c r="IC91" s="65"/>
      <c r="ID91" s="65"/>
      <c r="IE91" s="65"/>
      <c r="IF91" s="65"/>
      <c r="IG91" s="65"/>
      <c r="IH91" s="65"/>
      <c r="II91" s="65"/>
      <c r="IJ91" s="65"/>
      <c r="IK91" s="65"/>
      <c r="IL91" s="65"/>
      <c r="IM91" s="65"/>
      <c r="IN91" s="65"/>
      <c r="IO91" s="65"/>
      <c r="IP91" s="65"/>
      <c r="IQ91" s="65"/>
      <c r="IR91" s="65"/>
      <c r="IS91" s="65"/>
      <c r="IT91" s="65"/>
      <c r="IU91" s="65"/>
      <c r="IV91" s="65"/>
    </row>
    <row r="92" s="199" customFormat="1">
      <c r="A92" s="65"/>
      <c r="B92" s="65"/>
      <c r="C92" s="65"/>
      <c r="D92" s="65"/>
      <c r="E92" s="65"/>
      <c r="F92" s="65"/>
      <c r="G92" s="65"/>
      <c r="H92" s="65"/>
      <c r="I92" s="65"/>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c r="CZ92" s="65"/>
      <c r="DA92" s="65"/>
      <c r="DB92" s="65"/>
      <c r="DC92" s="65"/>
      <c r="DD92" s="65"/>
      <c r="DE92" s="65"/>
      <c r="DF92" s="65"/>
      <c r="DG92" s="65"/>
      <c r="DH92" s="65"/>
      <c r="DI92" s="65"/>
      <c r="DJ92" s="65"/>
      <c r="DK92" s="65"/>
      <c r="DL92" s="65"/>
      <c r="DM92" s="65"/>
      <c r="DN92" s="65"/>
      <c r="DO92" s="65"/>
      <c r="DP92" s="65"/>
      <c r="DQ92" s="65"/>
      <c r="DR92" s="65"/>
      <c r="DS92" s="65"/>
      <c r="DT92" s="65"/>
      <c r="DU92" s="65"/>
      <c r="DV92" s="65"/>
      <c r="DW92" s="65"/>
      <c r="DX92" s="65"/>
      <c r="DY92" s="65"/>
      <c r="DZ92" s="65"/>
      <c r="EA92" s="65"/>
      <c r="EB92" s="65"/>
      <c r="EC92" s="65"/>
      <c r="ED92" s="65"/>
      <c r="EE92" s="65"/>
      <c r="EF92" s="65"/>
      <c r="EG92" s="65"/>
      <c r="EH92" s="65"/>
      <c r="EI92" s="65"/>
      <c r="EJ92" s="65"/>
      <c r="EK92" s="65"/>
      <c r="EL92" s="65"/>
      <c r="EM92" s="65"/>
      <c r="EN92" s="65"/>
      <c r="EO92" s="65"/>
      <c r="EP92" s="65"/>
      <c r="EQ92" s="65"/>
      <c r="ER92" s="65"/>
      <c r="ES92" s="65"/>
      <c r="ET92" s="65"/>
      <c r="EU92" s="65"/>
      <c r="EV92" s="65"/>
      <c r="EW92" s="65"/>
      <c r="EX92" s="65"/>
      <c r="EY92" s="65"/>
      <c r="EZ92" s="65"/>
      <c r="FA92" s="65"/>
      <c r="FB92" s="65"/>
      <c r="FC92" s="65"/>
      <c r="FD92" s="65"/>
      <c r="FE92" s="65"/>
      <c r="FF92" s="65"/>
      <c r="FG92" s="65"/>
      <c r="FH92" s="65"/>
      <c r="FI92" s="65"/>
      <c r="FJ92" s="65"/>
      <c r="FK92" s="65"/>
      <c r="FL92" s="65"/>
      <c r="FM92" s="65"/>
      <c r="FN92" s="65"/>
      <c r="FO92" s="65"/>
      <c r="FP92" s="65"/>
      <c r="FQ92" s="65"/>
      <c r="FR92" s="65"/>
      <c r="FS92" s="65"/>
      <c r="FT92" s="65"/>
      <c r="FU92" s="65"/>
      <c r="FV92" s="65"/>
      <c r="FW92" s="65"/>
      <c r="FX92" s="65"/>
      <c r="FY92" s="65"/>
      <c r="FZ92" s="65"/>
      <c r="GA92" s="65"/>
      <c r="GB92" s="65"/>
      <c r="GC92" s="65"/>
      <c r="GD92" s="65"/>
      <c r="GE92" s="65"/>
      <c r="GF92" s="65"/>
      <c r="GG92" s="65"/>
      <c r="GH92" s="65"/>
      <c r="GI92" s="65"/>
      <c r="GJ92" s="65"/>
      <c r="GK92" s="65"/>
      <c r="GL92" s="65"/>
      <c r="GM92" s="65"/>
      <c r="GN92" s="65"/>
      <c r="GO92" s="65"/>
      <c r="GP92" s="65"/>
      <c r="GQ92" s="65"/>
      <c r="GR92" s="65"/>
      <c r="GS92" s="65"/>
      <c r="GT92" s="65"/>
      <c r="GU92" s="65"/>
      <c r="GV92" s="65"/>
      <c r="GW92" s="65"/>
      <c r="GX92" s="65"/>
      <c r="GY92" s="65"/>
      <c r="GZ92" s="65"/>
      <c r="HA92" s="65"/>
      <c r="HB92" s="65"/>
      <c r="HC92" s="65"/>
      <c r="HD92" s="65"/>
      <c r="HE92" s="65"/>
      <c r="HF92" s="65"/>
      <c r="HG92" s="65"/>
      <c r="HH92" s="65"/>
      <c r="HI92" s="65"/>
      <c r="HJ92" s="65"/>
      <c r="HK92" s="65"/>
      <c r="HL92" s="65"/>
      <c r="HM92" s="65"/>
      <c r="HN92" s="65"/>
      <c r="HO92" s="65"/>
      <c r="HP92" s="65"/>
      <c r="HQ92" s="65"/>
      <c r="HR92" s="65"/>
      <c r="HS92" s="65"/>
      <c r="HT92" s="65"/>
      <c r="HU92" s="65"/>
      <c r="HV92" s="65"/>
      <c r="HW92" s="65"/>
      <c r="HX92" s="65"/>
      <c r="HY92" s="65"/>
      <c r="HZ92" s="65"/>
      <c r="IA92" s="65"/>
      <c r="IB92" s="65"/>
      <c r="IC92" s="65"/>
      <c r="ID92" s="65"/>
      <c r="IE92" s="65"/>
      <c r="IF92" s="65"/>
      <c r="IG92" s="65"/>
      <c r="IH92" s="65"/>
      <c r="II92" s="65"/>
      <c r="IJ92" s="65"/>
      <c r="IK92" s="65"/>
      <c r="IL92" s="65"/>
      <c r="IM92" s="65"/>
      <c r="IN92" s="65"/>
      <c r="IO92" s="65"/>
      <c r="IP92" s="65"/>
      <c r="IQ92" s="65"/>
      <c r="IR92" s="65"/>
      <c r="IS92" s="65"/>
      <c r="IT92" s="65"/>
      <c r="IU92" s="65"/>
      <c r="IV92" s="65"/>
    </row>
    <row r="93" s="199" customFormat="1">
      <c r="A93" s="65"/>
      <c r="B93" s="65"/>
      <c r="C93" s="65"/>
      <c r="D93" s="65"/>
      <c r="E93" s="65"/>
      <c r="F93" s="65"/>
      <c r="G93" s="65"/>
      <c r="H93" s="65"/>
      <c r="I93" s="6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5"/>
      <c r="BR93" s="65"/>
      <c r="BS93" s="65"/>
      <c r="BT93" s="65"/>
      <c r="BU93" s="65"/>
      <c r="BV93" s="65"/>
      <c r="BW93" s="65"/>
      <c r="BX93" s="65"/>
      <c r="BY93" s="65"/>
      <c r="BZ93" s="65"/>
      <c r="CA93" s="65"/>
      <c r="CB93" s="65"/>
      <c r="CC93" s="65"/>
      <c r="CD93" s="65"/>
      <c r="CE93" s="65"/>
      <c r="CF93" s="65"/>
      <c r="CG93" s="65"/>
      <c r="CH93" s="65"/>
      <c r="CI93" s="65"/>
      <c r="CJ93" s="65"/>
      <c r="CK93" s="65"/>
      <c r="CL93" s="65"/>
      <c r="CM93" s="65"/>
      <c r="CN93" s="65"/>
      <c r="CO93" s="65"/>
      <c r="CP93" s="65"/>
      <c r="CQ93" s="65"/>
      <c r="CR93" s="65"/>
      <c r="CS93" s="65"/>
      <c r="CT93" s="65"/>
      <c r="CU93" s="65"/>
      <c r="CV93" s="65"/>
      <c r="CW93" s="65"/>
      <c r="CX93" s="65"/>
      <c r="CY93" s="65"/>
      <c r="CZ93" s="65"/>
      <c r="DA93" s="65"/>
      <c r="DB93" s="65"/>
      <c r="DC93" s="65"/>
      <c r="DD93" s="65"/>
      <c r="DE93" s="65"/>
      <c r="DF93" s="65"/>
      <c r="DG93" s="65"/>
      <c r="DH93" s="65"/>
      <c r="DI93" s="65"/>
      <c r="DJ93" s="65"/>
      <c r="DK93" s="65"/>
      <c r="DL93" s="65"/>
      <c r="DM93" s="65"/>
      <c r="DN93" s="65"/>
      <c r="DO93" s="65"/>
      <c r="DP93" s="65"/>
      <c r="DQ93" s="65"/>
      <c r="DR93" s="65"/>
      <c r="DS93" s="65"/>
      <c r="DT93" s="65"/>
      <c r="DU93" s="65"/>
      <c r="DV93" s="65"/>
      <c r="DW93" s="65"/>
      <c r="DX93" s="65"/>
      <c r="DY93" s="65"/>
      <c r="DZ93" s="65"/>
      <c r="EA93" s="65"/>
      <c r="EB93" s="65"/>
      <c r="EC93" s="65"/>
      <c r="ED93" s="65"/>
      <c r="EE93" s="65"/>
      <c r="EF93" s="65"/>
      <c r="EG93" s="65"/>
      <c r="EH93" s="65"/>
      <c r="EI93" s="65"/>
      <c r="EJ93" s="65"/>
      <c r="EK93" s="65"/>
      <c r="EL93" s="65"/>
      <c r="EM93" s="65"/>
      <c r="EN93" s="65"/>
      <c r="EO93" s="65"/>
      <c r="EP93" s="65"/>
      <c r="EQ93" s="65"/>
      <c r="ER93" s="65"/>
      <c r="ES93" s="65"/>
      <c r="ET93" s="65"/>
      <c r="EU93" s="65"/>
      <c r="EV93" s="65"/>
      <c r="EW93" s="65"/>
      <c r="EX93" s="65"/>
      <c r="EY93" s="65"/>
      <c r="EZ93" s="65"/>
      <c r="FA93" s="65"/>
      <c r="FB93" s="65"/>
      <c r="FC93" s="65"/>
      <c r="FD93" s="65"/>
      <c r="FE93" s="65"/>
      <c r="FF93" s="65"/>
      <c r="FG93" s="65"/>
      <c r="FH93" s="65"/>
      <c r="FI93" s="65"/>
      <c r="FJ93" s="65"/>
      <c r="FK93" s="65"/>
      <c r="FL93" s="65"/>
      <c r="FM93" s="65"/>
      <c r="FN93" s="65"/>
      <c r="FO93" s="65"/>
      <c r="FP93" s="65"/>
      <c r="FQ93" s="65"/>
      <c r="FR93" s="65"/>
      <c r="FS93" s="65"/>
      <c r="FT93" s="65"/>
      <c r="FU93" s="65"/>
      <c r="FV93" s="65"/>
      <c r="FW93" s="65"/>
      <c r="FX93" s="65"/>
      <c r="FY93" s="65"/>
      <c r="FZ93" s="65"/>
      <c r="GA93" s="65"/>
      <c r="GB93" s="65"/>
      <c r="GC93" s="65"/>
      <c r="GD93" s="65"/>
      <c r="GE93" s="65"/>
      <c r="GF93" s="65"/>
      <c r="GG93" s="65"/>
      <c r="GH93" s="65"/>
      <c r="GI93" s="65"/>
      <c r="GJ93" s="65"/>
      <c r="GK93" s="65"/>
      <c r="GL93" s="65"/>
      <c r="GM93" s="65"/>
      <c r="GN93" s="65"/>
      <c r="GO93" s="65"/>
      <c r="GP93" s="65"/>
      <c r="GQ93" s="65"/>
      <c r="GR93" s="65"/>
      <c r="GS93" s="65"/>
      <c r="GT93" s="65"/>
      <c r="GU93" s="65"/>
      <c r="GV93" s="65"/>
      <c r="GW93" s="65"/>
      <c r="GX93" s="65"/>
      <c r="GY93" s="65"/>
      <c r="GZ93" s="65"/>
      <c r="HA93" s="65"/>
      <c r="HB93" s="65"/>
      <c r="HC93" s="65"/>
      <c r="HD93" s="65"/>
      <c r="HE93" s="65"/>
      <c r="HF93" s="65"/>
      <c r="HG93" s="65"/>
      <c r="HH93" s="65"/>
      <c r="HI93" s="65"/>
      <c r="HJ93" s="65"/>
      <c r="HK93" s="65"/>
      <c r="HL93" s="65"/>
      <c r="HM93" s="65"/>
      <c r="HN93" s="65"/>
      <c r="HO93" s="65"/>
      <c r="HP93" s="65"/>
      <c r="HQ93" s="65"/>
      <c r="HR93" s="65"/>
      <c r="HS93" s="65"/>
      <c r="HT93" s="65"/>
      <c r="HU93" s="65"/>
      <c r="HV93" s="65"/>
      <c r="HW93" s="65"/>
      <c r="HX93" s="65"/>
      <c r="HY93" s="65"/>
      <c r="HZ93" s="65"/>
      <c r="IA93" s="65"/>
      <c r="IB93" s="65"/>
      <c r="IC93" s="65"/>
      <c r="ID93" s="65"/>
      <c r="IE93" s="65"/>
      <c r="IF93" s="65"/>
      <c r="IG93" s="65"/>
      <c r="IH93" s="65"/>
      <c r="II93" s="65"/>
      <c r="IJ93" s="65"/>
      <c r="IK93" s="65"/>
      <c r="IL93" s="65"/>
      <c r="IM93" s="65"/>
      <c r="IN93" s="65"/>
      <c r="IO93" s="65"/>
      <c r="IP93" s="65"/>
      <c r="IQ93" s="65"/>
      <c r="IR93" s="65"/>
      <c r="IS93" s="65"/>
      <c r="IT93" s="65"/>
      <c r="IU93" s="65"/>
      <c r="IV93" s="65"/>
    </row>
    <row r="94" s="199" customFormat="1">
      <c r="A94" s="65"/>
      <c r="B94" s="6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c r="CZ94" s="65"/>
      <c r="DA94" s="65"/>
      <c r="DB94" s="65"/>
      <c r="DC94" s="65"/>
      <c r="DD94" s="65"/>
      <c r="DE94" s="65"/>
      <c r="DF94" s="65"/>
      <c r="DG94" s="65"/>
      <c r="DH94" s="65"/>
      <c r="DI94" s="65"/>
      <c r="DJ94" s="65"/>
      <c r="DK94" s="65"/>
      <c r="DL94" s="65"/>
      <c r="DM94" s="65"/>
      <c r="DN94" s="65"/>
      <c r="DO94" s="65"/>
      <c r="DP94" s="65"/>
      <c r="DQ94" s="65"/>
      <c r="DR94" s="65"/>
      <c r="DS94" s="65"/>
      <c r="DT94" s="65"/>
      <c r="DU94" s="65"/>
      <c r="DV94" s="65"/>
      <c r="DW94" s="65"/>
      <c r="DX94" s="65"/>
      <c r="DY94" s="65"/>
      <c r="DZ94" s="65"/>
      <c r="EA94" s="65"/>
      <c r="EB94" s="65"/>
      <c r="EC94" s="65"/>
      <c r="ED94" s="65"/>
      <c r="EE94" s="65"/>
      <c r="EF94" s="65"/>
      <c r="EG94" s="65"/>
      <c r="EH94" s="65"/>
      <c r="EI94" s="65"/>
      <c r="EJ94" s="65"/>
      <c r="EK94" s="65"/>
      <c r="EL94" s="65"/>
      <c r="EM94" s="65"/>
      <c r="EN94" s="65"/>
      <c r="EO94" s="65"/>
      <c r="EP94" s="65"/>
      <c r="EQ94" s="65"/>
      <c r="ER94" s="65"/>
      <c r="ES94" s="65"/>
      <c r="ET94" s="65"/>
      <c r="EU94" s="65"/>
      <c r="EV94" s="65"/>
      <c r="EW94" s="65"/>
      <c r="EX94" s="65"/>
      <c r="EY94" s="65"/>
      <c r="EZ94" s="65"/>
      <c r="FA94" s="65"/>
      <c r="FB94" s="65"/>
      <c r="FC94" s="65"/>
      <c r="FD94" s="65"/>
      <c r="FE94" s="65"/>
      <c r="FF94" s="65"/>
      <c r="FG94" s="65"/>
      <c r="FH94" s="65"/>
      <c r="FI94" s="65"/>
      <c r="FJ94" s="65"/>
      <c r="FK94" s="65"/>
      <c r="FL94" s="65"/>
      <c r="FM94" s="65"/>
      <c r="FN94" s="65"/>
      <c r="FO94" s="65"/>
      <c r="FP94" s="65"/>
      <c r="FQ94" s="65"/>
      <c r="FR94" s="65"/>
      <c r="FS94" s="65"/>
      <c r="FT94" s="65"/>
      <c r="FU94" s="65"/>
      <c r="FV94" s="65"/>
      <c r="FW94" s="65"/>
      <c r="FX94" s="65"/>
      <c r="FY94" s="65"/>
      <c r="FZ94" s="65"/>
      <c r="GA94" s="65"/>
      <c r="GB94" s="65"/>
      <c r="GC94" s="65"/>
      <c r="GD94" s="65"/>
      <c r="GE94" s="65"/>
      <c r="GF94" s="65"/>
      <c r="GG94" s="65"/>
      <c r="GH94" s="65"/>
      <c r="GI94" s="65"/>
      <c r="GJ94" s="65"/>
      <c r="GK94" s="65"/>
      <c r="GL94" s="65"/>
      <c r="GM94" s="65"/>
      <c r="GN94" s="65"/>
      <c r="GO94" s="65"/>
      <c r="GP94" s="65"/>
      <c r="GQ94" s="65"/>
      <c r="GR94" s="65"/>
      <c r="GS94" s="65"/>
      <c r="GT94" s="65"/>
      <c r="GU94" s="65"/>
      <c r="GV94" s="65"/>
      <c r="GW94" s="65"/>
      <c r="GX94" s="65"/>
      <c r="GY94" s="65"/>
      <c r="GZ94" s="65"/>
      <c r="HA94" s="65"/>
      <c r="HB94" s="65"/>
      <c r="HC94" s="65"/>
      <c r="HD94" s="65"/>
      <c r="HE94" s="65"/>
      <c r="HF94" s="65"/>
      <c r="HG94" s="65"/>
      <c r="HH94" s="65"/>
      <c r="HI94" s="65"/>
      <c r="HJ94" s="65"/>
      <c r="HK94" s="65"/>
      <c r="HL94" s="65"/>
      <c r="HM94" s="65"/>
      <c r="HN94" s="65"/>
      <c r="HO94" s="65"/>
      <c r="HP94" s="65"/>
      <c r="HQ94" s="65"/>
      <c r="HR94" s="65"/>
      <c r="HS94" s="65"/>
      <c r="HT94" s="65"/>
      <c r="HU94" s="65"/>
      <c r="HV94" s="65"/>
      <c r="HW94" s="65"/>
      <c r="HX94" s="65"/>
      <c r="HY94" s="65"/>
      <c r="HZ94" s="65"/>
      <c r="IA94" s="65"/>
      <c r="IB94" s="65"/>
      <c r="IC94" s="65"/>
      <c r="ID94" s="65"/>
      <c r="IE94" s="65"/>
      <c r="IF94" s="65"/>
      <c r="IG94" s="65"/>
      <c r="IH94" s="65"/>
      <c r="II94" s="65"/>
      <c r="IJ94" s="65"/>
      <c r="IK94" s="65"/>
      <c r="IL94" s="65"/>
      <c r="IM94" s="65"/>
      <c r="IN94" s="65"/>
      <c r="IO94" s="65"/>
      <c r="IP94" s="65"/>
      <c r="IQ94" s="65"/>
      <c r="IR94" s="65"/>
      <c r="IS94" s="65"/>
      <c r="IT94" s="65"/>
      <c r="IU94" s="65"/>
      <c r="IV94" s="65"/>
    </row>
    <row r="95" s="199" customFormat="1">
      <c r="A95" s="65"/>
      <c r="B95" s="65"/>
      <c r="C95" s="65"/>
      <c r="D95" s="65"/>
      <c r="E95" s="65"/>
      <c r="F95" s="65"/>
      <c r="G95" s="65"/>
      <c r="H95" s="65"/>
      <c r="I95" s="65"/>
      <c r="J95" s="65"/>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5"/>
      <c r="BR95" s="65"/>
      <c r="BS95" s="65"/>
      <c r="BT95" s="65"/>
      <c r="BU95" s="65"/>
      <c r="BV95" s="65"/>
      <c r="BW95" s="65"/>
      <c r="BX95" s="65"/>
      <c r="BY95" s="65"/>
      <c r="BZ95" s="65"/>
      <c r="CA95" s="65"/>
      <c r="CB95" s="65"/>
      <c r="CC95" s="65"/>
      <c r="CD95" s="65"/>
      <c r="CE95" s="65"/>
      <c r="CF95" s="65"/>
      <c r="CG95" s="65"/>
      <c r="CH95" s="65"/>
      <c r="CI95" s="65"/>
      <c r="CJ95" s="65"/>
      <c r="CK95" s="65"/>
      <c r="CL95" s="65"/>
      <c r="CM95" s="65"/>
      <c r="CN95" s="65"/>
      <c r="CO95" s="65"/>
      <c r="CP95" s="65"/>
      <c r="CQ95" s="65"/>
      <c r="CR95" s="65"/>
      <c r="CS95" s="65"/>
      <c r="CT95" s="65"/>
      <c r="CU95" s="65"/>
      <c r="CV95" s="65"/>
      <c r="CW95" s="65"/>
      <c r="CX95" s="65"/>
      <c r="CY95" s="65"/>
      <c r="CZ95" s="65"/>
      <c r="DA95" s="65"/>
      <c r="DB95" s="65"/>
      <c r="DC95" s="65"/>
      <c r="DD95" s="65"/>
      <c r="DE95" s="65"/>
      <c r="DF95" s="65"/>
      <c r="DG95" s="65"/>
      <c r="DH95" s="65"/>
      <c r="DI95" s="65"/>
      <c r="DJ95" s="65"/>
      <c r="DK95" s="65"/>
      <c r="DL95" s="65"/>
      <c r="DM95" s="65"/>
      <c r="DN95" s="65"/>
      <c r="DO95" s="65"/>
      <c r="DP95" s="65"/>
      <c r="DQ95" s="65"/>
      <c r="DR95" s="65"/>
      <c r="DS95" s="65"/>
      <c r="DT95" s="65"/>
      <c r="DU95" s="65"/>
      <c r="DV95" s="65"/>
      <c r="DW95" s="65"/>
      <c r="DX95" s="65"/>
      <c r="DY95" s="65"/>
      <c r="DZ95" s="65"/>
      <c r="EA95" s="65"/>
      <c r="EB95" s="65"/>
      <c r="EC95" s="65"/>
      <c r="ED95" s="65"/>
      <c r="EE95" s="65"/>
      <c r="EF95" s="65"/>
      <c r="EG95" s="65"/>
      <c r="EH95" s="65"/>
      <c r="EI95" s="65"/>
      <c r="EJ95" s="65"/>
      <c r="EK95" s="65"/>
      <c r="EL95" s="65"/>
      <c r="EM95" s="65"/>
      <c r="EN95" s="65"/>
      <c r="EO95" s="65"/>
      <c r="EP95" s="65"/>
      <c r="EQ95" s="65"/>
      <c r="ER95" s="65"/>
      <c r="ES95" s="65"/>
      <c r="ET95" s="65"/>
      <c r="EU95" s="65"/>
      <c r="EV95" s="65"/>
      <c r="EW95" s="65"/>
      <c r="EX95" s="65"/>
      <c r="EY95" s="65"/>
      <c r="EZ95" s="65"/>
      <c r="FA95" s="65"/>
      <c r="FB95" s="65"/>
      <c r="FC95" s="65"/>
      <c r="FD95" s="65"/>
      <c r="FE95" s="65"/>
      <c r="FF95" s="65"/>
      <c r="FG95" s="65"/>
      <c r="FH95" s="65"/>
      <c r="FI95" s="65"/>
      <c r="FJ95" s="65"/>
      <c r="FK95" s="65"/>
      <c r="FL95" s="65"/>
      <c r="FM95" s="65"/>
      <c r="FN95" s="65"/>
      <c r="FO95" s="65"/>
      <c r="FP95" s="65"/>
      <c r="FQ95" s="65"/>
      <c r="FR95" s="65"/>
      <c r="FS95" s="65"/>
      <c r="FT95" s="65"/>
      <c r="FU95" s="65"/>
      <c r="FV95" s="65"/>
      <c r="FW95" s="65"/>
      <c r="FX95" s="65"/>
      <c r="FY95" s="65"/>
      <c r="FZ95" s="65"/>
      <c r="GA95" s="65"/>
      <c r="GB95" s="65"/>
      <c r="GC95" s="65"/>
      <c r="GD95" s="65"/>
      <c r="GE95" s="65"/>
      <c r="GF95" s="65"/>
      <c r="GG95" s="65"/>
      <c r="GH95" s="65"/>
      <c r="GI95" s="65"/>
      <c r="GJ95" s="65"/>
      <c r="GK95" s="65"/>
      <c r="GL95" s="65"/>
      <c r="GM95" s="65"/>
      <c r="GN95" s="65"/>
      <c r="GO95" s="65"/>
      <c r="GP95" s="65"/>
      <c r="GQ95" s="65"/>
      <c r="GR95" s="65"/>
      <c r="GS95" s="65"/>
      <c r="GT95" s="65"/>
      <c r="GU95" s="65"/>
      <c r="GV95" s="65"/>
      <c r="GW95" s="65"/>
      <c r="GX95" s="65"/>
      <c r="GY95" s="65"/>
      <c r="GZ95" s="65"/>
      <c r="HA95" s="65"/>
      <c r="HB95" s="65"/>
      <c r="HC95" s="65"/>
      <c r="HD95" s="65"/>
      <c r="HE95" s="65"/>
      <c r="HF95" s="65"/>
      <c r="HG95" s="65"/>
      <c r="HH95" s="65"/>
      <c r="HI95" s="65"/>
      <c r="HJ95" s="65"/>
      <c r="HK95" s="65"/>
      <c r="HL95" s="65"/>
      <c r="HM95" s="65"/>
      <c r="HN95" s="65"/>
      <c r="HO95" s="65"/>
      <c r="HP95" s="65"/>
      <c r="HQ95" s="65"/>
      <c r="HR95" s="65"/>
      <c r="HS95" s="65"/>
      <c r="HT95" s="65"/>
      <c r="HU95" s="65"/>
      <c r="HV95" s="65"/>
      <c r="HW95" s="65"/>
      <c r="HX95" s="65"/>
      <c r="HY95" s="65"/>
      <c r="HZ95" s="65"/>
      <c r="IA95" s="65"/>
      <c r="IB95" s="65"/>
      <c r="IC95" s="65"/>
      <c r="ID95" s="65"/>
      <c r="IE95" s="65"/>
      <c r="IF95" s="65"/>
      <c r="IG95" s="65"/>
      <c r="IH95" s="65"/>
      <c r="II95" s="65"/>
      <c r="IJ95" s="65"/>
      <c r="IK95" s="65"/>
      <c r="IL95" s="65"/>
      <c r="IM95" s="65"/>
      <c r="IN95" s="65"/>
      <c r="IO95" s="65"/>
      <c r="IP95" s="65"/>
      <c r="IQ95" s="65"/>
      <c r="IR95" s="65"/>
      <c r="IS95" s="65"/>
      <c r="IT95" s="65"/>
      <c r="IU95" s="65"/>
      <c r="IV95" s="65"/>
    </row>
    <row r="96" s="199" customFormat="1">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c r="CZ96" s="65"/>
      <c r="DA96" s="65"/>
      <c r="DB96" s="65"/>
      <c r="DC96" s="65"/>
      <c r="DD96" s="65"/>
      <c r="DE96" s="65"/>
      <c r="DF96" s="65"/>
      <c r="DG96" s="65"/>
      <c r="DH96" s="65"/>
      <c r="DI96" s="65"/>
      <c r="DJ96" s="65"/>
      <c r="DK96" s="65"/>
      <c r="DL96" s="65"/>
      <c r="DM96" s="65"/>
      <c r="DN96" s="65"/>
      <c r="DO96" s="65"/>
      <c r="DP96" s="65"/>
      <c r="DQ96" s="65"/>
      <c r="DR96" s="65"/>
      <c r="DS96" s="65"/>
      <c r="DT96" s="65"/>
      <c r="DU96" s="65"/>
      <c r="DV96" s="65"/>
      <c r="DW96" s="65"/>
      <c r="DX96" s="65"/>
      <c r="DY96" s="65"/>
      <c r="DZ96" s="65"/>
      <c r="EA96" s="65"/>
      <c r="EB96" s="65"/>
      <c r="EC96" s="65"/>
      <c r="ED96" s="65"/>
      <c r="EE96" s="65"/>
      <c r="EF96" s="65"/>
      <c r="EG96" s="65"/>
      <c r="EH96" s="65"/>
      <c r="EI96" s="65"/>
      <c r="EJ96" s="65"/>
      <c r="EK96" s="65"/>
      <c r="EL96" s="65"/>
      <c r="EM96" s="65"/>
      <c r="EN96" s="65"/>
      <c r="EO96" s="65"/>
      <c r="EP96" s="65"/>
      <c r="EQ96" s="65"/>
      <c r="ER96" s="65"/>
      <c r="ES96" s="65"/>
      <c r="ET96" s="65"/>
      <c r="EU96" s="65"/>
      <c r="EV96" s="65"/>
      <c r="EW96" s="65"/>
      <c r="EX96" s="65"/>
      <c r="EY96" s="65"/>
      <c r="EZ96" s="65"/>
      <c r="FA96" s="65"/>
      <c r="FB96" s="65"/>
      <c r="FC96" s="65"/>
      <c r="FD96" s="65"/>
      <c r="FE96" s="65"/>
      <c r="FF96" s="65"/>
      <c r="FG96" s="65"/>
      <c r="FH96" s="65"/>
      <c r="FI96" s="65"/>
      <c r="FJ96" s="65"/>
      <c r="FK96" s="65"/>
      <c r="FL96" s="65"/>
      <c r="FM96" s="65"/>
      <c r="FN96" s="65"/>
      <c r="FO96" s="65"/>
      <c r="FP96" s="65"/>
      <c r="FQ96" s="65"/>
      <c r="FR96" s="65"/>
      <c r="FS96" s="65"/>
      <c r="FT96" s="65"/>
      <c r="FU96" s="65"/>
      <c r="FV96" s="65"/>
      <c r="FW96" s="65"/>
      <c r="FX96" s="65"/>
      <c r="FY96" s="65"/>
      <c r="FZ96" s="65"/>
      <c r="GA96" s="65"/>
      <c r="GB96" s="65"/>
      <c r="GC96" s="65"/>
      <c r="GD96" s="65"/>
      <c r="GE96" s="65"/>
      <c r="GF96" s="65"/>
      <c r="GG96" s="65"/>
      <c r="GH96" s="65"/>
      <c r="GI96" s="65"/>
      <c r="GJ96" s="65"/>
      <c r="GK96" s="65"/>
      <c r="GL96" s="65"/>
      <c r="GM96" s="65"/>
      <c r="GN96" s="65"/>
      <c r="GO96" s="65"/>
      <c r="GP96" s="65"/>
      <c r="GQ96" s="65"/>
      <c r="GR96" s="65"/>
      <c r="GS96" s="65"/>
      <c r="GT96" s="65"/>
      <c r="GU96" s="65"/>
      <c r="GV96" s="65"/>
      <c r="GW96" s="65"/>
      <c r="GX96" s="65"/>
      <c r="GY96" s="65"/>
      <c r="GZ96" s="65"/>
      <c r="HA96" s="65"/>
      <c r="HB96" s="65"/>
      <c r="HC96" s="65"/>
      <c r="HD96" s="65"/>
      <c r="HE96" s="65"/>
      <c r="HF96" s="65"/>
      <c r="HG96" s="65"/>
      <c r="HH96" s="65"/>
      <c r="HI96" s="65"/>
      <c r="HJ96" s="65"/>
      <c r="HK96" s="65"/>
      <c r="HL96" s="65"/>
      <c r="HM96" s="65"/>
      <c r="HN96" s="65"/>
      <c r="HO96" s="65"/>
      <c r="HP96" s="65"/>
      <c r="HQ96" s="65"/>
      <c r="HR96" s="65"/>
      <c r="HS96" s="65"/>
      <c r="HT96" s="65"/>
      <c r="HU96" s="65"/>
      <c r="HV96" s="65"/>
      <c r="HW96" s="65"/>
      <c r="HX96" s="65"/>
      <c r="HY96" s="65"/>
      <c r="HZ96" s="65"/>
      <c r="IA96" s="65"/>
      <c r="IB96" s="65"/>
      <c r="IC96" s="65"/>
      <c r="ID96" s="65"/>
      <c r="IE96" s="65"/>
      <c r="IF96" s="65"/>
      <c r="IG96" s="65"/>
      <c r="IH96" s="65"/>
      <c r="II96" s="65"/>
      <c r="IJ96" s="65"/>
      <c r="IK96" s="65"/>
      <c r="IL96" s="65"/>
      <c r="IM96" s="65"/>
      <c r="IN96" s="65"/>
      <c r="IO96" s="65"/>
      <c r="IP96" s="65"/>
      <c r="IQ96" s="65"/>
      <c r="IR96" s="65"/>
      <c r="IS96" s="65"/>
      <c r="IT96" s="65"/>
      <c r="IU96" s="65"/>
      <c r="IV96" s="65"/>
    </row>
    <row r="97" s="199" customFormat="1">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5"/>
      <c r="BR97" s="65"/>
      <c r="BS97" s="65"/>
      <c r="BT97" s="65"/>
      <c r="BU97" s="65"/>
      <c r="BV97" s="65"/>
      <c r="BW97" s="65"/>
      <c r="BX97" s="65"/>
      <c r="BY97" s="65"/>
      <c r="BZ97" s="65"/>
      <c r="CA97" s="65"/>
      <c r="CB97" s="65"/>
      <c r="CC97" s="65"/>
      <c r="CD97" s="65"/>
      <c r="CE97" s="65"/>
      <c r="CF97" s="65"/>
      <c r="CG97" s="65"/>
      <c r="CH97" s="65"/>
      <c r="CI97" s="65"/>
      <c r="CJ97" s="65"/>
      <c r="CK97" s="65"/>
      <c r="CL97" s="65"/>
      <c r="CM97" s="65"/>
      <c r="CN97" s="65"/>
      <c r="CO97" s="65"/>
      <c r="CP97" s="65"/>
      <c r="CQ97" s="65"/>
      <c r="CR97" s="65"/>
      <c r="CS97" s="65"/>
      <c r="CT97" s="65"/>
      <c r="CU97" s="65"/>
      <c r="CV97" s="65"/>
      <c r="CW97" s="65"/>
      <c r="CX97" s="65"/>
      <c r="CY97" s="65"/>
      <c r="CZ97" s="65"/>
      <c r="DA97" s="65"/>
      <c r="DB97" s="65"/>
      <c r="DC97" s="65"/>
      <c r="DD97" s="65"/>
      <c r="DE97" s="65"/>
      <c r="DF97" s="65"/>
      <c r="DG97" s="65"/>
      <c r="DH97" s="65"/>
      <c r="DI97" s="65"/>
      <c r="DJ97" s="65"/>
      <c r="DK97" s="65"/>
      <c r="DL97" s="65"/>
      <c r="DM97" s="65"/>
      <c r="DN97" s="65"/>
      <c r="DO97" s="65"/>
      <c r="DP97" s="65"/>
      <c r="DQ97" s="65"/>
      <c r="DR97" s="65"/>
      <c r="DS97" s="65"/>
      <c r="DT97" s="65"/>
      <c r="DU97" s="65"/>
      <c r="DV97" s="65"/>
      <c r="DW97" s="65"/>
      <c r="DX97" s="65"/>
      <c r="DY97" s="65"/>
      <c r="DZ97" s="65"/>
      <c r="EA97" s="65"/>
      <c r="EB97" s="65"/>
      <c r="EC97" s="65"/>
      <c r="ED97" s="65"/>
      <c r="EE97" s="65"/>
      <c r="EF97" s="65"/>
      <c r="EG97" s="65"/>
      <c r="EH97" s="65"/>
      <c r="EI97" s="65"/>
      <c r="EJ97" s="65"/>
      <c r="EK97" s="65"/>
      <c r="EL97" s="65"/>
      <c r="EM97" s="65"/>
      <c r="EN97" s="65"/>
      <c r="EO97" s="65"/>
      <c r="EP97" s="65"/>
      <c r="EQ97" s="65"/>
      <c r="ER97" s="65"/>
      <c r="ES97" s="65"/>
      <c r="ET97" s="65"/>
      <c r="EU97" s="65"/>
      <c r="EV97" s="65"/>
      <c r="EW97" s="65"/>
      <c r="EX97" s="65"/>
      <c r="EY97" s="65"/>
      <c r="EZ97" s="65"/>
      <c r="FA97" s="65"/>
      <c r="FB97" s="65"/>
      <c r="FC97" s="65"/>
      <c r="FD97" s="65"/>
      <c r="FE97" s="65"/>
      <c r="FF97" s="65"/>
      <c r="FG97" s="65"/>
      <c r="FH97" s="65"/>
      <c r="FI97" s="65"/>
      <c r="FJ97" s="65"/>
      <c r="FK97" s="65"/>
      <c r="FL97" s="65"/>
      <c r="FM97" s="65"/>
      <c r="FN97" s="65"/>
      <c r="FO97" s="65"/>
      <c r="FP97" s="65"/>
      <c r="FQ97" s="65"/>
      <c r="FR97" s="65"/>
      <c r="FS97" s="65"/>
      <c r="FT97" s="65"/>
      <c r="FU97" s="65"/>
      <c r="FV97" s="65"/>
      <c r="FW97" s="65"/>
      <c r="FX97" s="65"/>
      <c r="FY97" s="65"/>
      <c r="FZ97" s="65"/>
      <c r="GA97" s="65"/>
      <c r="GB97" s="65"/>
      <c r="GC97" s="65"/>
      <c r="GD97" s="65"/>
      <c r="GE97" s="65"/>
      <c r="GF97" s="65"/>
      <c r="GG97" s="65"/>
      <c r="GH97" s="65"/>
      <c r="GI97" s="65"/>
      <c r="GJ97" s="65"/>
      <c r="GK97" s="65"/>
      <c r="GL97" s="65"/>
      <c r="GM97" s="65"/>
      <c r="GN97" s="65"/>
      <c r="GO97" s="65"/>
      <c r="GP97" s="65"/>
      <c r="GQ97" s="65"/>
      <c r="GR97" s="65"/>
      <c r="GS97" s="65"/>
      <c r="GT97" s="65"/>
      <c r="GU97" s="65"/>
      <c r="GV97" s="65"/>
      <c r="GW97" s="65"/>
      <c r="GX97" s="65"/>
      <c r="GY97" s="65"/>
      <c r="GZ97" s="65"/>
      <c r="HA97" s="65"/>
      <c r="HB97" s="65"/>
      <c r="HC97" s="65"/>
      <c r="HD97" s="65"/>
      <c r="HE97" s="65"/>
      <c r="HF97" s="65"/>
      <c r="HG97" s="65"/>
      <c r="HH97" s="65"/>
      <c r="HI97" s="65"/>
      <c r="HJ97" s="65"/>
      <c r="HK97" s="65"/>
      <c r="HL97" s="65"/>
      <c r="HM97" s="65"/>
      <c r="HN97" s="65"/>
      <c r="HO97" s="65"/>
      <c r="HP97" s="65"/>
      <c r="HQ97" s="65"/>
      <c r="HR97" s="65"/>
      <c r="HS97" s="65"/>
      <c r="HT97" s="65"/>
      <c r="HU97" s="65"/>
      <c r="HV97" s="65"/>
      <c r="HW97" s="65"/>
      <c r="HX97" s="65"/>
      <c r="HY97" s="65"/>
      <c r="HZ97" s="65"/>
      <c r="IA97" s="65"/>
      <c r="IB97" s="65"/>
      <c r="IC97" s="65"/>
      <c r="ID97" s="65"/>
      <c r="IE97" s="65"/>
      <c r="IF97" s="65"/>
      <c r="IG97" s="65"/>
      <c r="IH97" s="65"/>
      <c r="II97" s="65"/>
      <c r="IJ97" s="65"/>
      <c r="IK97" s="65"/>
      <c r="IL97" s="65"/>
      <c r="IM97" s="65"/>
      <c r="IN97" s="65"/>
      <c r="IO97" s="65"/>
      <c r="IP97" s="65"/>
      <c r="IQ97" s="65"/>
      <c r="IR97" s="65"/>
      <c r="IS97" s="65"/>
      <c r="IT97" s="65"/>
      <c r="IU97" s="65"/>
      <c r="IV97" s="65"/>
    </row>
    <row r="98" s="199" customFormat="1">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c r="CZ98" s="65"/>
      <c r="DA98" s="65"/>
      <c r="DB98" s="65"/>
      <c r="DC98" s="65"/>
      <c r="DD98" s="65"/>
      <c r="DE98" s="65"/>
      <c r="DF98" s="65"/>
      <c r="DG98" s="65"/>
      <c r="DH98" s="65"/>
      <c r="DI98" s="65"/>
      <c r="DJ98" s="65"/>
      <c r="DK98" s="65"/>
      <c r="DL98" s="65"/>
      <c r="DM98" s="65"/>
      <c r="DN98" s="65"/>
      <c r="DO98" s="65"/>
      <c r="DP98" s="65"/>
      <c r="DQ98" s="65"/>
      <c r="DR98" s="65"/>
      <c r="DS98" s="65"/>
      <c r="DT98" s="65"/>
      <c r="DU98" s="65"/>
      <c r="DV98" s="65"/>
      <c r="DW98" s="65"/>
      <c r="DX98" s="65"/>
      <c r="DY98" s="65"/>
      <c r="DZ98" s="65"/>
      <c r="EA98" s="65"/>
      <c r="EB98" s="65"/>
      <c r="EC98" s="65"/>
      <c r="ED98" s="65"/>
      <c r="EE98" s="65"/>
      <c r="EF98" s="65"/>
      <c r="EG98" s="65"/>
      <c r="EH98" s="65"/>
      <c r="EI98" s="65"/>
      <c r="EJ98" s="65"/>
      <c r="EK98" s="65"/>
      <c r="EL98" s="65"/>
      <c r="EM98" s="65"/>
      <c r="EN98" s="65"/>
      <c r="EO98" s="65"/>
      <c r="EP98" s="65"/>
      <c r="EQ98" s="65"/>
      <c r="ER98" s="65"/>
      <c r="ES98" s="65"/>
      <c r="ET98" s="65"/>
      <c r="EU98" s="65"/>
      <c r="EV98" s="65"/>
      <c r="EW98" s="65"/>
      <c r="EX98" s="65"/>
      <c r="EY98" s="65"/>
      <c r="EZ98" s="65"/>
      <c r="FA98" s="65"/>
      <c r="FB98" s="65"/>
      <c r="FC98" s="65"/>
      <c r="FD98" s="65"/>
      <c r="FE98" s="65"/>
      <c r="FF98" s="65"/>
      <c r="FG98" s="65"/>
      <c r="FH98" s="65"/>
      <c r="FI98" s="65"/>
      <c r="FJ98" s="65"/>
      <c r="FK98" s="65"/>
      <c r="FL98" s="65"/>
      <c r="FM98" s="65"/>
      <c r="FN98" s="65"/>
      <c r="FO98" s="65"/>
      <c r="FP98" s="65"/>
      <c r="FQ98" s="65"/>
      <c r="FR98" s="65"/>
      <c r="FS98" s="65"/>
      <c r="FT98" s="65"/>
      <c r="FU98" s="65"/>
      <c r="FV98" s="65"/>
      <c r="FW98" s="65"/>
      <c r="FX98" s="65"/>
      <c r="FY98" s="65"/>
      <c r="FZ98" s="65"/>
      <c r="GA98" s="65"/>
      <c r="GB98" s="65"/>
      <c r="GC98" s="65"/>
      <c r="GD98" s="65"/>
      <c r="GE98" s="65"/>
      <c r="GF98" s="65"/>
      <c r="GG98" s="65"/>
      <c r="GH98" s="65"/>
      <c r="GI98" s="65"/>
      <c r="GJ98" s="65"/>
      <c r="GK98" s="65"/>
      <c r="GL98" s="65"/>
      <c r="GM98" s="65"/>
      <c r="GN98" s="65"/>
      <c r="GO98" s="65"/>
      <c r="GP98" s="65"/>
      <c r="GQ98" s="65"/>
      <c r="GR98" s="65"/>
      <c r="GS98" s="65"/>
      <c r="GT98" s="65"/>
      <c r="GU98" s="65"/>
      <c r="GV98" s="65"/>
      <c r="GW98" s="65"/>
      <c r="GX98" s="65"/>
      <c r="GY98" s="65"/>
      <c r="GZ98" s="65"/>
      <c r="HA98" s="65"/>
      <c r="HB98" s="65"/>
      <c r="HC98" s="65"/>
      <c r="HD98" s="65"/>
      <c r="HE98" s="65"/>
      <c r="HF98" s="65"/>
      <c r="HG98" s="65"/>
      <c r="HH98" s="65"/>
      <c r="HI98" s="65"/>
      <c r="HJ98" s="65"/>
      <c r="HK98" s="65"/>
      <c r="HL98" s="65"/>
      <c r="HM98" s="65"/>
      <c r="HN98" s="65"/>
      <c r="HO98" s="65"/>
      <c r="HP98" s="65"/>
      <c r="HQ98" s="65"/>
      <c r="HR98" s="65"/>
      <c r="HS98" s="65"/>
      <c r="HT98" s="65"/>
      <c r="HU98" s="65"/>
      <c r="HV98" s="65"/>
      <c r="HW98" s="65"/>
      <c r="HX98" s="65"/>
      <c r="HY98" s="65"/>
      <c r="HZ98" s="65"/>
      <c r="IA98" s="65"/>
      <c r="IB98" s="65"/>
      <c r="IC98" s="65"/>
      <c r="ID98" s="65"/>
      <c r="IE98" s="65"/>
      <c r="IF98" s="65"/>
      <c r="IG98" s="65"/>
      <c r="IH98" s="65"/>
      <c r="II98" s="65"/>
      <c r="IJ98" s="65"/>
      <c r="IK98" s="65"/>
      <c r="IL98" s="65"/>
      <c r="IM98" s="65"/>
      <c r="IN98" s="65"/>
      <c r="IO98" s="65"/>
      <c r="IP98" s="65"/>
      <c r="IQ98" s="65"/>
      <c r="IR98" s="65"/>
      <c r="IS98" s="65"/>
      <c r="IT98" s="65"/>
      <c r="IU98" s="65"/>
      <c r="IV98" s="65"/>
    </row>
    <row r="99" s="199" customFormat="1" ht="15.75" customHeight="1">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c r="CI99" s="65"/>
      <c r="CJ99" s="65"/>
      <c r="CK99" s="65"/>
      <c r="CL99" s="65"/>
      <c r="CM99" s="65"/>
      <c r="CN99" s="65"/>
      <c r="CO99" s="65"/>
      <c r="CP99" s="65"/>
      <c r="CQ99" s="65"/>
      <c r="CR99" s="65"/>
      <c r="CS99" s="65"/>
      <c r="CT99" s="65"/>
      <c r="CU99" s="65"/>
      <c r="CV99" s="65"/>
      <c r="CW99" s="65"/>
      <c r="CX99" s="65"/>
      <c r="CY99" s="65"/>
      <c r="CZ99" s="65"/>
      <c r="DA99" s="65"/>
      <c r="DB99" s="65"/>
      <c r="DC99" s="65"/>
      <c r="DD99" s="65"/>
      <c r="DE99" s="65"/>
      <c r="DF99" s="65"/>
      <c r="DG99" s="65"/>
      <c r="DH99" s="65"/>
      <c r="DI99" s="65"/>
      <c r="DJ99" s="65"/>
      <c r="DK99" s="65"/>
      <c r="DL99" s="65"/>
      <c r="DM99" s="65"/>
      <c r="DN99" s="65"/>
      <c r="DO99" s="65"/>
      <c r="DP99" s="65"/>
      <c r="DQ99" s="65"/>
      <c r="DR99" s="65"/>
      <c r="DS99" s="65"/>
      <c r="DT99" s="65"/>
      <c r="DU99" s="65"/>
      <c r="DV99" s="65"/>
      <c r="DW99" s="65"/>
      <c r="DX99" s="65"/>
      <c r="DY99" s="65"/>
      <c r="DZ99" s="65"/>
      <c r="EA99" s="65"/>
      <c r="EB99" s="65"/>
      <c r="EC99" s="65"/>
      <c r="ED99" s="65"/>
      <c r="EE99" s="65"/>
      <c r="EF99" s="65"/>
      <c r="EG99" s="65"/>
      <c r="EH99" s="65"/>
      <c r="EI99" s="65"/>
      <c r="EJ99" s="65"/>
      <c r="EK99" s="65"/>
      <c r="EL99" s="65"/>
      <c r="EM99" s="65"/>
      <c r="EN99" s="65"/>
      <c r="EO99" s="65"/>
      <c r="EP99" s="65"/>
      <c r="EQ99" s="65"/>
      <c r="ER99" s="65"/>
      <c r="ES99" s="65"/>
      <c r="ET99" s="65"/>
      <c r="EU99" s="65"/>
      <c r="EV99" s="65"/>
      <c r="EW99" s="65"/>
      <c r="EX99" s="65"/>
      <c r="EY99" s="65"/>
      <c r="EZ99" s="65"/>
      <c r="FA99" s="65"/>
      <c r="FB99" s="65"/>
      <c r="FC99" s="65"/>
      <c r="FD99" s="65"/>
      <c r="FE99" s="65"/>
      <c r="FF99" s="65"/>
      <c r="FG99" s="65"/>
      <c r="FH99" s="65"/>
      <c r="FI99" s="65"/>
      <c r="FJ99" s="65"/>
      <c r="FK99" s="65"/>
      <c r="FL99" s="65"/>
      <c r="FM99" s="65"/>
      <c r="FN99" s="65"/>
      <c r="FO99" s="65"/>
      <c r="FP99" s="65"/>
      <c r="FQ99" s="65"/>
      <c r="FR99" s="65"/>
      <c r="FS99" s="65"/>
      <c r="FT99" s="65"/>
      <c r="FU99" s="65"/>
      <c r="FV99" s="65"/>
      <c r="FW99" s="65"/>
      <c r="FX99" s="65"/>
      <c r="FY99" s="65"/>
      <c r="FZ99" s="65"/>
      <c r="GA99" s="65"/>
      <c r="GB99" s="65"/>
      <c r="GC99" s="65"/>
      <c r="GD99" s="65"/>
      <c r="GE99" s="65"/>
      <c r="GF99" s="65"/>
      <c r="GG99" s="65"/>
      <c r="GH99" s="65"/>
      <c r="GI99" s="65"/>
      <c r="GJ99" s="65"/>
      <c r="GK99" s="65"/>
      <c r="GL99" s="65"/>
      <c r="GM99" s="65"/>
      <c r="GN99" s="65"/>
      <c r="GO99" s="65"/>
      <c r="GP99" s="65"/>
      <c r="GQ99" s="65"/>
      <c r="GR99" s="65"/>
      <c r="GS99" s="65"/>
      <c r="GT99" s="65"/>
      <c r="GU99" s="65"/>
      <c r="GV99" s="65"/>
      <c r="GW99" s="65"/>
      <c r="GX99" s="65"/>
      <c r="GY99" s="65"/>
      <c r="GZ99" s="65"/>
      <c r="HA99" s="65"/>
      <c r="HB99" s="65"/>
      <c r="HC99" s="65"/>
      <c r="HD99" s="65"/>
      <c r="HE99" s="65"/>
      <c r="HF99" s="65"/>
      <c r="HG99" s="65"/>
      <c r="HH99" s="65"/>
      <c r="HI99" s="65"/>
      <c r="HJ99" s="65"/>
      <c r="HK99" s="65"/>
      <c r="HL99" s="65"/>
      <c r="HM99" s="65"/>
      <c r="HN99" s="65"/>
      <c r="HO99" s="65"/>
      <c r="HP99" s="65"/>
      <c r="HQ99" s="65"/>
      <c r="HR99" s="65"/>
      <c r="HS99" s="65"/>
      <c r="HT99" s="65"/>
      <c r="HU99" s="65"/>
      <c r="HV99" s="65"/>
      <c r="HW99" s="65"/>
      <c r="HX99" s="65"/>
      <c r="HY99" s="65"/>
      <c r="HZ99" s="65"/>
      <c r="IA99" s="65"/>
      <c r="IB99" s="65"/>
      <c r="IC99" s="65"/>
      <c r="ID99" s="65"/>
      <c r="IE99" s="65"/>
      <c r="IF99" s="65"/>
      <c r="IG99" s="65"/>
      <c r="IH99" s="65"/>
      <c r="II99" s="65"/>
      <c r="IJ99" s="65"/>
      <c r="IK99" s="65"/>
      <c r="IL99" s="65"/>
      <c r="IM99" s="65"/>
      <c r="IN99" s="65"/>
      <c r="IO99" s="65"/>
      <c r="IP99" s="65"/>
      <c r="IQ99" s="65"/>
      <c r="IR99" s="65"/>
      <c r="IS99" s="65"/>
      <c r="IT99" s="65"/>
      <c r="IU99" s="65"/>
      <c r="IV99" s="65"/>
    </row>
  </sheetData>
  <mergeCells count="5">
    <mergeCell ref="B11:H11"/>
    <mergeCell ref="B31:H31"/>
    <mergeCell ref="B42:H42"/>
    <mergeCell ref="B51:G51"/>
    <mergeCell ref="B59:H59"/>
  </mergeCells>
  <printOptions headings="0" gridLines="0"/>
  <pageMargins left="0.75" right="0.75" top="0.47000000000000003" bottom="0.51000000000000023" header="0.5" footer="0.5"/>
  <pageSetup paperSize="9" scale="31" fitToWidth="1" fitToHeight="1" pageOrder="downThenOver" orientation="portrait" usePrinterDefaults="1" blackAndWhite="0" draft="0" cellComments="none" useFirstPageNumber="0" errors="displayed" horizontalDpi="4294967293" verticalDpi="60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5" tint="0.39997558519241921"/>
    <outlinePr applyStyles="0" summaryBelow="1" summaryRight="1" showOutlineSymbols="1"/>
    <pageSetUpPr autoPageBreaks="1" fitToPage="0"/>
  </sheetPr>
  <sheetViews>
    <sheetView topLeftCell="A37" zoomScale="80" workbookViewId="0">
      <pane xSplit="1" topLeftCell="B1" activePane="topRight" state="frozen"/>
      <selection activeCell="E126" activeCellId="0" sqref="E126"/>
    </sheetView>
  </sheetViews>
  <sheetFormatPr defaultColWidth="9.109375" defaultRowHeight="12.75"/>
  <cols>
    <col customWidth="1" min="1" max="1" style="222" width="53.109375"/>
    <col customWidth="1" min="2" max="2" style="222" width="15.6640625"/>
    <col customWidth="1" min="3" max="6" style="222" width="16.33203125"/>
    <col customWidth="1" min="7" max="7" style="222" width="21.8515625"/>
    <col customWidth="1" min="8" max="18" style="222" width="16.33203125"/>
    <col customWidth="1" min="19" max="24" style="222" width="16.88671875"/>
    <col bestFit="1" customWidth="1" min="25" max="25" style="222" width="18.33203125"/>
    <col customWidth="1" min="26" max="39" style="222" width="16.88671875"/>
    <col min="40" max="16384" style="222" width="9.109375"/>
  </cols>
  <sheetData>
    <row r="1" ht="15">
      <c r="A1" s="223" t="s">
        <v>419</v>
      </c>
    </row>
    <row r="2" ht="15.75" customHeight="1">
      <c r="A2" s="224" t="s">
        <v>177</v>
      </c>
      <c r="B2" s="225" t="s">
        <v>420</v>
      </c>
      <c r="C2" s="226" t="s">
        <v>421</v>
      </c>
      <c r="D2" s="226"/>
      <c r="E2" s="226"/>
      <c r="F2" s="226"/>
      <c r="G2" s="226"/>
      <c r="H2" s="226"/>
      <c r="I2" s="226"/>
      <c r="J2" s="226"/>
      <c r="K2" s="227" t="s">
        <v>422</v>
      </c>
      <c r="L2" s="227"/>
      <c r="M2" s="227"/>
      <c r="N2" s="227"/>
      <c r="O2" s="227"/>
      <c r="P2" s="227"/>
      <c r="Q2" s="227"/>
      <c r="R2" s="227"/>
      <c r="S2" s="228" t="s">
        <v>423</v>
      </c>
      <c r="T2" s="228"/>
      <c r="U2" s="228"/>
      <c r="V2" s="228"/>
      <c r="W2" s="228"/>
      <c r="X2" s="228"/>
      <c r="Y2" s="228"/>
      <c r="Z2" s="228"/>
      <c r="AA2" s="228"/>
      <c r="AB2" s="228"/>
      <c r="AC2" s="228"/>
      <c r="AD2" s="228"/>
      <c r="AE2" s="228"/>
      <c r="AF2" s="228"/>
      <c r="AG2" s="228"/>
      <c r="AH2" s="228"/>
      <c r="AI2" s="228"/>
      <c r="AJ2" s="228"/>
      <c r="AK2" s="228"/>
      <c r="AL2" s="228"/>
      <c r="AM2" s="228"/>
    </row>
    <row r="3" ht="15">
      <c r="A3" s="229"/>
      <c r="B3" s="230"/>
      <c r="C3" s="226"/>
      <c r="D3" s="226"/>
      <c r="E3" s="226"/>
      <c r="F3" s="226"/>
      <c r="G3" s="226"/>
      <c r="H3" s="226"/>
      <c r="I3" s="226"/>
      <c r="J3" s="226"/>
      <c r="K3" s="227"/>
      <c r="L3" s="227"/>
      <c r="M3" s="227"/>
      <c r="N3" s="227"/>
      <c r="O3" s="227"/>
      <c r="P3" s="227"/>
      <c r="Q3" s="227"/>
      <c r="R3" s="227"/>
      <c r="S3" s="231" t="s">
        <v>320</v>
      </c>
      <c r="T3" s="231"/>
      <c r="U3" s="231"/>
      <c r="V3" s="232" t="s">
        <v>321</v>
      </c>
      <c r="W3" s="232"/>
      <c r="X3" s="232"/>
      <c r="Y3" s="232" t="s">
        <v>322</v>
      </c>
      <c r="Z3" s="232"/>
      <c r="AA3" s="232"/>
      <c r="AB3" s="232" t="s">
        <v>323</v>
      </c>
      <c r="AC3" s="232"/>
      <c r="AD3" s="232"/>
      <c r="AE3" s="232" t="s">
        <v>324</v>
      </c>
      <c r="AF3" s="232"/>
      <c r="AG3" s="232"/>
      <c r="AH3" s="233" t="s">
        <v>325</v>
      </c>
      <c r="AI3" s="234"/>
      <c r="AJ3" s="235"/>
      <c r="AK3" s="236" t="s">
        <v>326</v>
      </c>
      <c r="AL3" s="236"/>
      <c r="AM3" s="236"/>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row>
    <row r="4" ht="30">
      <c r="A4" s="231"/>
      <c r="B4" s="238"/>
      <c r="C4" s="239" t="s">
        <v>424</v>
      </c>
      <c r="D4" s="239" t="s">
        <v>425</v>
      </c>
      <c r="E4" s="239" t="s">
        <v>426</v>
      </c>
      <c r="F4" s="239" t="s">
        <v>427</v>
      </c>
      <c r="G4" s="239" t="s">
        <v>428</v>
      </c>
      <c r="H4" s="239" t="s">
        <v>429</v>
      </c>
      <c r="I4" s="239" t="s">
        <v>430</v>
      </c>
      <c r="J4" s="239" t="s">
        <v>431</v>
      </c>
      <c r="K4" s="240" t="str">
        <f t="shared" ref="K4:R4" si="120">C4</f>
        <v>31.12.2019</v>
      </c>
      <c r="L4" s="240" t="str">
        <f t="shared" si="120"/>
        <v>31.12.2018</v>
      </c>
      <c r="M4" s="240" t="str">
        <f t="shared" si="120"/>
        <v>31.12.2017</v>
      </c>
      <c r="N4" s="240" t="str">
        <f t="shared" si="120"/>
        <v>31.12.2016</v>
      </c>
      <c r="O4" s="240" t="str">
        <f t="shared" si="120"/>
        <v>31.12.2015</v>
      </c>
      <c r="P4" s="240" t="str">
        <f t="shared" si="120"/>
        <v>31.12.2014</v>
      </c>
      <c r="Q4" s="240" t="str">
        <f t="shared" si="120"/>
        <v>31.12.2013</v>
      </c>
      <c r="R4" s="240" t="str">
        <f t="shared" si="120"/>
        <v>31.12.2012</v>
      </c>
      <c r="S4" s="240" t="s">
        <v>432</v>
      </c>
      <c r="T4" s="240" t="s">
        <v>433</v>
      </c>
      <c r="U4" s="241" t="s">
        <v>434</v>
      </c>
      <c r="V4" s="241" t="s">
        <v>432</v>
      </c>
      <c r="W4" s="241" t="s">
        <v>433</v>
      </c>
      <c r="X4" s="241" t="s">
        <v>434</v>
      </c>
      <c r="Y4" s="241" t="str">
        <f t="shared" ref="Y4:AM4" si="121">V4</f>
        <v xml:space="preserve">в тыс. руб.</v>
      </c>
      <c r="Z4" s="241" t="str">
        <f t="shared" si="121"/>
        <v xml:space="preserve">темп прироста, %</v>
      </c>
      <c r="AA4" s="241" t="str">
        <f t="shared" si="121"/>
        <v xml:space="preserve">в структуре, %</v>
      </c>
      <c r="AB4" s="241" t="str">
        <f t="shared" si="121"/>
        <v xml:space="preserve">в тыс. руб.</v>
      </c>
      <c r="AC4" s="241" t="str">
        <f t="shared" si="121"/>
        <v xml:space="preserve">темп прироста, %</v>
      </c>
      <c r="AD4" s="241" t="str">
        <f t="shared" si="121"/>
        <v xml:space="preserve">в структуре, %</v>
      </c>
      <c r="AE4" s="241" t="str">
        <f t="shared" si="121"/>
        <v xml:space="preserve">в тыс. руб.</v>
      </c>
      <c r="AF4" s="241" t="str">
        <f t="shared" si="121"/>
        <v xml:space="preserve">темп прироста, %</v>
      </c>
      <c r="AG4" s="241" t="str">
        <f t="shared" si="121"/>
        <v xml:space="preserve">в структуре, %</v>
      </c>
      <c r="AH4" s="241" t="str">
        <f t="shared" si="121"/>
        <v xml:space="preserve">в тыс. руб.</v>
      </c>
      <c r="AI4" s="241" t="str">
        <f t="shared" si="121"/>
        <v xml:space="preserve">темп прироста, %</v>
      </c>
      <c r="AJ4" s="241" t="str">
        <f t="shared" si="121"/>
        <v xml:space="preserve">в структуре, %</v>
      </c>
      <c r="AK4" s="241" t="str">
        <f t="shared" si="121"/>
        <v xml:space="preserve">в тыс. руб.</v>
      </c>
      <c r="AL4" s="241" t="str">
        <f t="shared" si="121"/>
        <v xml:space="preserve">темп прироста, %</v>
      </c>
      <c r="AM4" s="241" t="str">
        <f t="shared" si="121"/>
        <v xml:space="preserve">в структуре, %</v>
      </c>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N4" s="237"/>
      <c r="BO4" s="237"/>
      <c r="BP4" s="237"/>
      <c r="BQ4" s="237"/>
      <c r="BR4" s="237"/>
      <c r="BS4" s="237"/>
      <c r="BT4" s="237"/>
      <c r="BU4" s="237"/>
      <c r="BV4" s="237"/>
      <c r="BW4" s="237"/>
      <c r="BX4" s="237"/>
      <c r="BY4" s="237"/>
      <c r="BZ4" s="237"/>
      <c r="CA4" s="237"/>
      <c r="CB4" s="237"/>
      <c r="CC4" s="237"/>
      <c r="CD4" s="237"/>
      <c r="CE4" s="237"/>
      <c r="CF4" s="237"/>
      <c r="CG4" s="237"/>
      <c r="CH4" s="237"/>
      <c r="CI4" s="237"/>
      <c r="CJ4" s="237"/>
      <c r="CK4" s="237"/>
      <c r="CL4" s="237"/>
      <c r="CM4" s="237"/>
      <c r="CN4" s="237"/>
      <c r="CO4" s="237"/>
      <c r="CP4" s="237"/>
      <c r="CQ4" s="237"/>
      <c r="CR4" s="237"/>
      <c r="CS4" s="237"/>
      <c r="CT4" s="237"/>
      <c r="CU4" s="237"/>
      <c r="CV4" s="237"/>
      <c r="CW4" s="237"/>
      <c r="CX4" s="237"/>
      <c r="CY4" s="237"/>
      <c r="CZ4" s="237"/>
      <c r="DA4" s="237"/>
      <c r="DB4" s="237"/>
      <c r="DC4" s="237"/>
      <c r="DD4" s="237"/>
      <c r="DE4" s="237"/>
      <c r="DF4" s="237"/>
      <c r="DG4" s="237"/>
      <c r="DH4" s="237"/>
      <c r="DI4" s="237"/>
      <c r="DJ4" s="237"/>
      <c r="DK4" s="237"/>
      <c r="DL4" s="237"/>
      <c r="DM4" s="237"/>
      <c r="DN4" s="237"/>
      <c r="DO4" s="237"/>
      <c r="DP4" s="237"/>
      <c r="DQ4" s="237"/>
      <c r="DR4" s="237"/>
      <c r="DS4" s="237"/>
      <c r="DT4" s="237"/>
      <c r="DU4" s="237"/>
      <c r="DV4" s="237"/>
      <c r="DW4" s="237"/>
      <c r="DX4" s="237"/>
      <c r="DY4" s="237"/>
      <c r="DZ4" s="237"/>
      <c r="EA4" s="237"/>
      <c r="EB4" s="237"/>
      <c r="EC4" s="237"/>
      <c r="ED4" s="237"/>
      <c r="EE4" s="237"/>
      <c r="EF4" s="237"/>
      <c r="EG4" s="237"/>
      <c r="EH4" s="237"/>
      <c r="EI4" s="237"/>
      <c r="EJ4" s="237"/>
      <c r="EK4" s="237"/>
      <c r="EL4" s="237"/>
      <c r="EM4" s="237"/>
      <c r="EN4" s="237"/>
      <c r="EO4" s="237"/>
      <c r="EP4" s="237"/>
      <c r="EQ4" s="237"/>
      <c r="ER4" s="237"/>
      <c r="ES4" s="237"/>
      <c r="ET4" s="237"/>
      <c r="EU4" s="237"/>
      <c r="EV4" s="237"/>
      <c r="EW4" s="237"/>
      <c r="EX4" s="237"/>
      <c r="EY4" s="237"/>
      <c r="EZ4" s="237"/>
      <c r="FA4" s="237"/>
      <c r="FB4" s="237"/>
      <c r="FC4" s="237"/>
      <c r="FD4" s="237"/>
      <c r="FE4" s="237"/>
      <c r="FF4" s="237"/>
      <c r="FG4" s="237"/>
      <c r="FH4" s="237"/>
      <c r="FI4" s="237"/>
      <c r="FJ4" s="237"/>
      <c r="FK4" s="237"/>
      <c r="FL4" s="237"/>
      <c r="FM4" s="237"/>
      <c r="FN4" s="237"/>
      <c r="FO4" s="237"/>
      <c r="FP4" s="237"/>
      <c r="FQ4" s="237"/>
      <c r="FR4" s="237"/>
      <c r="FS4" s="237"/>
      <c r="FT4" s="237"/>
      <c r="FU4" s="237"/>
      <c r="FV4" s="237"/>
      <c r="FW4" s="237"/>
      <c r="FX4" s="237"/>
      <c r="FY4" s="237"/>
      <c r="FZ4" s="237"/>
      <c r="GA4" s="237"/>
      <c r="GB4" s="237"/>
      <c r="GC4" s="237"/>
      <c r="GD4" s="237"/>
      <c r="GE4" s="237"/>
      <c r="GF4" s="237"/>
      <c r="GG4" s="237"/>
      <c r="GH4" s="237"/>
      <c r="GI4" s="237"/>
      <c r="GJ4" s="237"/>
      <c r="GK4" s="237"/>
      <c r="GL4" s="237"/>
      <c r="GM4" s="237"/>
      <c r="GN4" s="237"/>
      <c r="GO4" s="237"/>
      <c r="GP4" s="237"/>
      <c r="GQ4" s="237"/>
      <c r="GR4" s="237"/>
      <c r="GS4" s="237"/>
      <c r="GT4" s="237"/>
      <c r="GU4" s="237"/>
      <c r="GV4" s="237"/>
      <c r="GW4" s="237"/>
      <c r="GX4" s="237"/>
      <c r="GY4" s="237"/>
      <c r="GZ4" s="237"/>
      <c r="HA4" s="237"/>
      <c r="HB4" s="237"/>
      <c r="HC4" s="237"/>
      <c r="HD4" s="237"/>
      <c r="HE4" s="237"/>
      <c r="HF4" s="237"/>
      <c r="HG4" s="237"/>
      <c r="HH4" s="237"/>
      <c r="HI4" s="237"/>
      <c r="HJ4" s="237"/>
      <c r="HK4" s="237"/>
      <c r="HL4" s="237"/>
      <c r="HM4" s="237"/>
      <c r="HN4" s="237"/>
      <c r="HO4" s="237"/>
      <c r="HP4" s="237"/>
      <c r="HQ4" s="237"/>
      <c r="HR4" s="237"/>
      <c r="HS4" s="237"/>
      <c r="HT4" s="237"/>
      <c r="HU4" s="237"/>
      <c r="HV4" s="237"/>
      <c r="HW4" s="237"/>
      <c r="HX4" s="237"/>
      <c r="HY4" s="237"/>
      <c r="HZ4" s="237"/>
      <c r="IA4" s="237"/>
      <c r="IB4" s="237"/>
      <c r="IC4" s="237"/>
      <c r="ID4" s="237"/>
      <c r="IE4" s="237"/>
      <c r="IF4" s="237"/>
      <c r="IG4" s="237"/>
      <c r="IH4" s="237"/>
      <c r="II4" s="237"/>
      <c r="IJ4" s="237"/>
      <c r="IK4" s="237"/>
      <c r="IL4" s="237"/>
      <c r="IM4" s="237"/>
      <c r="IN4" s="237"/>
      <c r="IO4" s="237"/>
      <c r="IP4" s="237"/>
      <c r="IQ4" s="237"/>
      <c r="IR4" s="237"/>
      <c r="IS4" s="237"/>
      <c r="IT4" s="237"/>
      <c r="IU4" s="237"/>
      <c r="IV4" s="237"/>
    </row>
    <row r="5" ht="15">
      <c r="A5" s="242" t="s">
        <v>6</v>
      </c>
      <c r="B5" s="243"/>
      <c r="C5" s="243"/>
      <c r="D5" s="244"/>
      <c r="E5" s="245"/>
      <c r="F5" s="245"/>
      <c r="G5" s="245"/>
      <c r="H5" s="245"/>
      <c r="I5" s="245"/>
      <c r="J5" s="245"/>
      <c r="K5" s="245"/>
      <c r="L5" s="245"/>
      <c r="M5" s="245"/>
      <c r="N5" s="245"/>
      <c r="O5" s="245"/>
      <c r="P5" s="245"/>
      <c r="Q5" s="245"/>
      <c r="R5" s="245"/>
      <c r="S5" s="245"/>
      <c r="T5" s="246"/>
      <c r="U5" s="247"/>
      <c r="V5" s="247"/>
      <c r="W5" s="247"/>
      <c r="X5" s="247"/>
      <c r="Y5" s="247"/>
      <c r="Z5" s="247"/>
      <c r="AA5" s="247"/>
      <c r="AB5" s="247"/>
      <c r="AC5" s="247"/>
      <c r="AD5" s="247"/>
      <c r="AE5" s="247"/>
      <c r="AF5" s="247"/>
      <c r="AG5" s="247"/>
      <c r="AH5" s="247"/>
      <c r="AI5" s="247"/>
      <c r="AJ5" s="247"/>
      <c r="AK5" s="247"/>
      <c r="AL5" s="247"/>
      <c r="AM5" s="247"/>
    </row>
    <row r="6" ht="15">
      <c r="A6" s="248" t="s">
        <v>435</v>
      </c>
      <c r="B6" s="249" t="s">
        <v>436</v>
      </c>
      <c r="C6" s="250">
        <f>'1'!C15+'1'!C20</f>
        <v>19653099</v>
      </c>
      <c r="D6" s="250">
        <f>'1'!D15+'1'!D20</f>
        <v>14471049</v>
      </c>
      <c r="E6" s="250">
        <f>'1'!E15+'1'!E20</f>
        <v>19315685</v>
      </c>
      <c r="F6" s="250">
        <f>'1'!F15+'1'!F20</f>
        <v>9072614</v>
      </c>
      <c r="G6" s="250">
        <f>'1'!G15+'1'!G20</f>
        <v>10739661</v>
      </c>
      <c r="H6" s="250">
        <f>'1'!H15+'1'!H20</f>
        <v>11502191</v>
      </c>
      <c r="I6" s="250">
        <f>'1'!I15+'1'!I20</f>
        <v>17901622</v>
      </c>
      <c r="J6" s="250">
        <f>'1'!J15+'1'!J20</f>
        <v>21520557</v>
      </c>
      <c r="K6" s="251">
        <f>(C6/$C$10)*100</f>
        <v>40.789630383013801</v>
      </c>
      <c r="L6" s="251">
        <f>(D6/$C$10)*100</f>
        <v>30.034384906140321</v>
      </c>
      <c r="M6" s="251">
        <f>(E6/$C$10)*100</f>
        <v>40.089334091520321</v>
      </c>
      <c r="N6" s="251">
        <f>(F6/$C$10)*100</f>
        <v>18.830036508123037</v>
      </c>
      <c r="O6" s="251">
        <f>(G6/$C$10)*100</f>
        <v>22.289960612769942</v>
      </c>
      <c r="P6" s="251">
        <f>(H6/$C$10)*100</f>
        <v>23.872577016216521</v>
      </c>
      <c r="Q6" s="251">
        <f>(I6/$C$10)*100</f>
        <v>37.154473431209411</v>
      </c>
      <c r="R6" s="251">
        <f>(J6/$C$10)*100</f>
        <v>44.665503677897327</v>
      </c>
      <c r="S6" s="251">
        <f>C6-D6</f>
        <v>5182050</v>
      </c>
      <c r="T6" s="252">
        <f>((C6-D6)/D6)*100</f>
        <v>35.809774398524944</v>
      </c>
      <c r="U6" s="253"/>
      <c r="V6" s="253">
        <f>D6-E6</f>
        <v>-4844636</v>
      </c>
      <c r="W6" s="253">
        <f>((D6-E6)/E6)*100</f>
        <v>-25.081357456388421</v>
      </c>
      <c r="X6" s="254"/>
      <c r="Y6" s="253">
        <f>E6-F6</f>
        <v>10243071</v>
      </c>
      <c r="Z6" s="253">
        <f>((E6-F6)/F6)*100</f>
        <v>112.90098972578355</v>
      </c>
      <c r="AA6" s="254"/>
      <c r="AB6" s="253">
        <f>F6-G6</f>
        <v>-1667047</v>
      </c>
      <c r="AC6" s="253">
        <f>((F6-G6)/G6)*100</f>
        <v>-15.522342837450829</v>
      </c>
      <c r="AD6" s="254"/>
      <c r="AE6" s="253">
        <f>G6-H6</f>
        <v>-762530</v>
      </c>
      <c r="AF6" s="253">
        <f>((G6-H6)/H6)*100</f>
        <v>-6.6294326011452949</v>
      </c>
      <c r="AG6" s="254"/>
      <c r="AH6" s="253">
        <f>H6-I6</f>
        <v>-6399431</v>
      </c>
      <c r="AI6" s="253">
        <f>((H6-I6)/I6)*100</f>
        <v>-35.747771905808314</v>
      </c>
      <c r="AJ6" s="254"/>
      <c r="AK6" s="253">
        <f>I6-J6</f>
        <v>-3618935</v>
      </c>
      <c r="AL6" s="253">
        <f>((I6-J6)/J6)*100</f>
        <v>-16.816177202104946</v>
      </c>
      <c r="AM6" s="253"/>
    </row>
    <row r="7" ht="15">
      <c r="A7" s="248" t="s">
        <v>437</v>
      </c>
      <c r="B7" s="249" t="s">
        <v>438</v>
      </c>
      <c r="C7" s="250">
        <f>'1'!C17+'1'!C18</f>
        <v>3392526</v>
      </c>
      <c r="D7" s="250">
        <f>'1'!D17+'1'!D18</f>
        <v>2470424</v>
      </c>
      <c r="E7" s="250">
        <f>'1'!E17+'1'!E18</f>
        <v>3143913</v>
      </c>
      <c r="F7" s="250">
        <f>'1'!F17+'1'!F18</f>
        <v>2369731</v>
      </c>
      <c r="G7" s="250">
        <f>'1'!G17+'1'!G18</f>
        <v>2404485</v>
      </c>
      <c r="H7" s="250">
        <f>'1'!H17+'1'!H18</f>
        <v>1880186</v>
      </c>
      <c r="I7" s="250">
        <f>'1'!I17+'1'!I18</f>
        <v>1702409</v>
      </c>
      <c r="J7" s="250">
        <f>'1'!J17+'1'!J18</f>
        <v>1854584</v>
      </c>
      <c r="K7" s="251">
        <f>(C7/$C$10)*100</f>
        <v>7.0411227056233869</v>
      </c>
      <c r="L7" s="251">
        <f>(D7/$C$10)*100</f>
        <v>5.1273176738857558</v>
      </c>
      <c r="M7" s="251">
        <f>(E7/$C$10)*100</f>
        <v>6.5251311880305529</v>
      </c>
      <c r="N7" s="251">
        <f>(F7/$C$10)*100</f>
        <v>4.9183312818588902</v>
      </c>
      <c r="O7" s="251">
        <f>(G7/$C$10)*100</f>
        <v>4.9904625429048588</v>
      </c>
      <c r="P7" s="251">
        <f>(H7/$C$10)*100</f>
        <v>3.9022900149903679</v>
      </c>
      <c r="Q7" s="251">
        <f>(I7/$C$10)*100</f>
        <v>3.5333172580424157</v>
      </c>
      <c r="R7" s="251">
        <f>(J7/$C$10)*100</f>
        <v>3.8491535545743325</v>
      </c>
      <c r="S7" s="251">
        <f>C7-D7</f>
        <v>922102</v>
      </c>
      <c r="T7" s="252">
        <f>((C7-D7)/D7)*100</f>
        <v>37.325657457991021</v>
      </c>
      <c r="U7" s="253"/>
      <c r="V7" s="253">
        <f>D7-E7</f>
        <v>-673489</v>
      </c>
      <c r="W7" s="253">
        <f>((D7-E7)/E7)*100</f>
        <v>-21.421998636730724</v>
      </c>
      <c r="X7" s="254"/>
      <c r="Y7" s="253">
        <f>E7-F7</f>
        <v>774182</v>
      </c>
      <c r="Z7" s="253">
        <f>((E7-F7)/F7)*100</f>
        <v>32.669615243249126</v>
      </c>
      <c r="AA7" s="254"/>
      <c r="AB7" s="253">
        <f>F7-G7</f>
        <v>-34754</v>
      </c>
      <c r="AC7" s="253">
        <f>((F7-G7)/G7)*100</f>
        <v>-1.4453822752065411</v>
      </c>
      <c r="AD7" s="254"/>
      <c r="AE7" s="253">
        <f>G7-H7</f>
        <v>524299</v>
      </c>
      <c r="AF7" s="253">
        <f>((G7-H7)/H7)*100</f>
        <v>27.885485797681721</v>
      </c>
      <c r="AG7" s="254"/>
      <c r="AH7" s="253">
        <f>H7-I7</f>
        <v>177777</v>
      </c>
      <c r="AI7" s="253">
        <f>((H7-I7)/I7)*100</f>
        <v>10.442672706734985</v>
      </c>
      <c r="AJ7" s="254"/>
      <c r="AK7" s="253">
        <f>I7-J7</f>
        <v>-152175</v>
      </c>
      <c r="AL7" s="253">
        <f>((I7-J7)/J7)*100</f>
        <v>-8.2053441634350346</v>
      </c>
      <c r="AM7" s="253"/>
    </row>
    <row r="8" ht="15">
      <c r="A8" s="248" t="s">
        <v>439</v>
      </c>
      <c r="B8" s="249" t="s">
        <v>440</v>
      </c>
      <c r="C8" s="250">
        <f>'1'!C24+'1'!C21</f>
        <v>3430183</v>
      </c>
      <c r="D8" s="250">
        <f>'1'!D24+'1'!D21</f>
        <v>3314283</v>
      </c>
      <c r="E8" s="250">
        <f>'1'!E24+'1'!E21</f>
        <v>3292073</v>
      </c>
      <c r="F8" s="250">
        <f>'1'!F24+'1'!F21</f>
        <v>3891957</v>
      </c>
      <c r="G8" s="250">
        <f>'1'!G24+'1'!G21</f>
        <v>5519413</v>
      </c>
      <c r="H8" s="250">
        <f>'1'!H24+'1'!H21</f>
        <v>5377106</v>
      </c>
      <c r="I8" s="250">
        <f>'1'!I24+'1'!I21</f>
        <v>2714867</v>
      </c>
      <c r="J8" s="250">
        <f>'1'!J24+'1'!J21</f>
        <v>1963265</v>
      </c>
      <c r="K8" s="251">
        <f>(C8/$C$10)*100</f>
        <v>7.119279087542246</v>
      </c>
      <c r="L8" s="251">
        <f>(D8/$C$10)*100</f>
        <v>6.8787308584109876</v>
      </c>
      <c r="M8" s="251">
        <f>(E8/$C$10)*100</f>
        <v>6.8326344289976557</v>
      </c>
      <c r="N8" s="251">
        <f>(F8/$C$10)*100</f>
        <v>8.0776821760569781</v>
      </c>
      <c r="O8" s="251">
        <f>(G8/$C$10)*100</f>
        <v>11.455435918844216</v>
      </c>
      <c r="P8" s="251">
        <f>(H8/$C$10)*100</f>
        <v>11.160080467222285</v>
      </c>
      <c r="Q8" s="251">
        <f>(I8/$C$10)*100</f>
        <v>5.634654436383876</v>
      </c>
      <c r="R8" s="251">
        <f>(J8/$C$10)*100</f>
        <v>4.0747188875356288</v>
      </c>
      <c r="S8" s="251">
        <f>C8-D8</f>
        <v>115900</v>
      </c>
      <c r="T8" s="252">
        <f>((C8-D8)/D8)*100</f>
        <v>3.4969856225313292</v>
      </c>
      <c r="U8" s="253"/>
      <c r="V8" s="253">
        <f>D8-E8</f>
        <v>22210</v>
      </c>
      <c r="W8" s="253">
        <f>((D8-E8)/E8)*100</f>
        <v>0.67465089625898333</v>
      </c>
      <c r="X8" s="254"/>
      <c r="Y8" s="253">
        <f>E8-F8</f>
        <v>-599884</v>
      </c>
      <c r="Z8" s="253">
        <f>((E8-F8)/F8)*100</f>
        <v>-15.41342825730089</v>
      </c>
      <c r="AA8" s="254"/>
      <c r="AB8" s="253">
        <f>F8-G8</f>
        <v>-1627456</v>
      </c>
      <c r="AC8" s="253">
        <f>((F8-G8)/G8)*100</f>
        <v>-29.486034112685534</v>
      </c>
      <c r="AD8" s="254"/>
      <c r="AE8" s="253">
        <f>G8-H8</f>
        <v>142307</v>
      </c>
      <c r="AF8" s="253">
        <f>((G8-H8)/H8)*100</f>
        <v>2.6465351436255857</v>
      </c>
      <c r="AG8" s="254"/>
      <c r="AH8" s="253">
        <f>H8-I8</f>
        <v>2662239</v>
      </c>
      <c r="AI8" s="253">
        <f>((H8-I8)/I8)*100</f>
        <v>98.06148883168126</v>
      </c>
      <c r="AJ8" s="254"/>
      <c r="AK8" s="253">
        <f>I8-J8</f>
        <v>751602</v>
      </c>
      <c r="AL8" s="253">
        <f>((I8-J8)/J8)*100</f>
        <v>38.283267923586472</v>
      </c>
      <c r="AM8" s="253"/>
    </row>
    <row r="9" ht="15">
      <c r="A9" s="248" t="s">
        <v>441</v>
      </c>
      <c r="B9" s="249" t="s">
        <v>442</v>
      </c>
      <c r="C9" s="250">
        <f>'1'!C22+'1'!C23</f>
        <v>21705798</v>
      </c>
      <c r="D9" s="250">
        <f>'1'!D22+'1'!D23</f>
        <v>28320774</v>
      </c>
      <c r="E9" s="250">
        <f>'1'!E22+'1'!E23</f>
        <v>25355470</v>
      </c>
      <c r="F9" s="250">
        <f>'1'!F22+'1'!F23</f>
        <v>43139278</v>
      </c>
      <c r="G9" s="250">
        <f>'1'!G22+'1'!G23</f>
        <v>31584359</v>
      </c>
      <c r="H9" s="250">
        <f>'1'!H22+'1'!H23</f>
        <v>27684609</v>
      </c>
      <c r="I9" s="250">
        <f>'1'!I22+'1'!I23</f>
        <v>11046799</v>
      </c>
      <c r="J9" s="250">
        <f>'1'!J22+'1'!J23</f>
        <v>4433648</v>
      </c>
      <c r="K9" s="251">
        <f>(C9/$C$10)*100</f>
        <v>45.049967823820566</v>
      </c>
      <c r="L9" s="251">
        <f>(D9/$C$10)*100</f>
        <v>58.779223756053298</v>
      </c>
      <c r="M9" s="251">
        <f>(E9/$C$10)*100</f>
        <v>52.624792125027966</v>
      </c>
      <c r="N9" s="251">
        <f>(F9/$C$10)*100</f>
        <v>89.534744856782069</v>
      </c>
      <c r="O9" s="251">
        <f>(G9/$C$10)*100</f>
        <v>65.552731886936272</v>
      </c>
      <c r="P9" s="251">
        <f>(H9/$C$10)*100</f>
        <v>57.45887548870828</v>
      </c>
      <c r="Q9" s="251">
        <f>(I9/$C$10)*100</f>
        <v>22.927419646410289</v>
      </c>
      <c r="R9" s="251">
        <f>(J9/$C$10)*100</f>
        <v>9.2019514667070261</v>
      </c>
      <c r="S9" s="251">
        <f>C9-D9</f>
        <v>-6614976</v>
      </c>
      <c r="T9" s="252">
        <f>((C9-D9)/D9)*100</f>
        <v>-23.357327734051335</v>
      </c>
      <c r="U9" s="253"/>
      <c r="V9" s="253">
        <f>D9-E9</f>
        <v>2965304</v>
      </c>
      <c r="W9" s="253">
        <f>((D9-E9)/E9)*100</f>
        <v>11.69492815554198</v>
      </c>
      <c r="X9" s="254"/>
      <c r="Y9" s="253">
        <f>E9-F9</f>
        <v>-17783808</v>
      </c>
      <c r="Z9" s="253">
        <f>((E9-F9)/F9)*100</f>
        <v>-41.224166987681151</v>
      </c>
      <c r="AA9" s="254"/>
      <c r="AB9" s="253">
        <f>F9-G9</f>
        <v>11554919</v>
      </c>
      <c r="AC9" s="253">
        <f>((F9-G9)/G9)*100</f>
        <v>36.584307441540922</v>
      </c>
      <c r="AD9" s="254"/>
      <c r="AE9" s="253">
        <f>G9-H9</f>
        <v>3899750</v>
      </c>
      <c r="AF9" s="253">
        <f>((G9-H9)/H9)*100</f>
        <v>14.086346677318073</v>
      </c>
      <c r="AG9" s="254"/>
      <c r="AH9" s="253">
        <f>H9-I9</f>
        <v>16637810</v>
      </c>
      <c r="AI9" s="253">
        <f>((H9-I9)/I9)*100</f>
        <v>150.61204607778237</v>
      </c>
      <c r="AJ9" s="254"/>
      <c r="AK9" s="253">
        <f>I9-J9</f>
        <v>6613151</v>
      </c>
      <c r="AL9" s="253">
        <f>((I9-J9)/J9)*100</f>
        <v>149.1582326788234</v>
      </c>
      <c r="AM9" s="253"/>
    </row>
    <row r="10" ht="15">
      <c r="A10" s="255" t="s">
        <v>443</v>
      </c>
      <c r="B10" s="256"/>
      <c r="C10" s="257">
        <f>SUM(C6:C9)</f>
        <v>48181606</v>
      </c>
      <c r="D10" s="257">
        <f>SUM(D6:D9)</f>
        <v>48576530</v>
      </c>
      <c r="E10" s="257">
        <f>SUM(E6:E9)</f>
        <v>51107141</v>
      </c>
      <c r="F10" s="257">
        <f>SUM(F6:F9)</f>
        <v>58473580</v>
      </c>
      <c r="G10" s="257">
        <f>SUM(G6:G9)</f>
        <v>50247918</v>
      </c>
      <c r="H10" s="257">
        <f>SUM(H6:H9)</f>
        <v>46444092</v>
      </c>
      <c r="I10" s="257">
        <f>SUM(I6:I9)</f>
        <v>33365697</v>
      </c>
      <c r="J10" s="257">
        <f>SUM(J6:J9)</f>
        <v>29772054</v>
      </c>
      <c r="K10" s="251"/>
      <c r="L10" s="251"/>
      <c r="M10" s="251"/>
      <c r="N10" s="251"/>
      <c r="O10" s="251"/>
      <c r="P10" s="251"/>
      <c r="Q10" s="251"/>
      <c r="R10" s="251"/>
      <c r="S10" s="251">
        <f>C10-D10</f>
        <v>-394924</v>
      </c>
      <c r="T10" s="252">
        <f>((C10-D10)/D10)*100</f>
        <v>-0.81299343530713297</v>
      </c>
      <c r="U10" s="253"/>
      <c r="V10" s="253">
        <f>D10-E10</f>
        <v>-2530611</v>
      </c>
      <c r="W10" s="253">
        <f>((D10-E10)/E10)*100</f>
        <v>-4.9515800541454666</v>
      </c>
      <c r="X10" s="254"/>
      <c r="Y10" s="253">
        <f>E10-F10</f>
        <v>-7366439</v>
      </c>
      <c r="Z10" s="253">
        <f>((E10-F10)/F10)*100</f>
        <v>-12.597892928738071</v>
      </c>
      <c r="AA10" s="254"/>
      <c r="AB10" s="253">
        <f>F10-G10</f>
        <v>8225662</v>
      </c>
      <c r="AC10" s="253">
        <f>((F10-G10)/G10)*100</f>
        <v>16.37015487885488</v>
      </c>
      <c r="AD10" s="254"/>
      <c r="AE10" s="253">
        <f>G10-H10</f>
        <v>3803826</v>
      </c>
      <c r="AF10" s="253">
        <f>((G10-H10)/H10)*100</f>
        <v>8.1901181317098413</v>
      </c>
      <c r="AG10" s="254"/>
      <c r="AH10" s="253">
        <f>H10-I10</f>
        <v>13078395</v>
      </c>
      <c r="AI10" s="253">
        <f>((H10-I10)/I10)*100</f>
        <v>39.197128116340565</v>
      </c>
      <c r="AJ10" s="254"/>
      <c r="AK10" s="253">
        <f>I10-J10</f>
        <v>3593643</v>
      </c>
      <c r="AL10" s="253">
        <f>((I10-J10)/J10)*100</f>
        <v>12.070524257412673</v>
      </c>
      <c r="AM10" s="253"/>
      <c r="AN10" s="258"/>
      <c r="AO10" s="258"/>
      <c r="AP10" s="258"/>
      <c r="AQ10" s="258"/>
      <c r="AR10" s="258"/>
      <c r="AS10" s="258"/>
      <c r="AT10" s="258"/>
      <c r="AU10" s="258"/>
      <c r="AV10" s="258"/>
      <c r="AW10" s="258"/>
      <c r="AX10" s="258"/>
      <c r="AY10" s="258"/>
      <c r="AZ10" s="258"/>
      <c r="BA10" s="258"/>
      <c r="BB10" s="258"/>
      <c r="BC10" s="258"/>
      <c r="BD10" s="258"/>
      <c r="BE10" s="258"/>
      <c r="BF10" s="258"/>
      <c r="BG10" s="258"/>
      <c r="BH10" s="258"/>
      <c r="BI10" s="258"/>
      <c r="BJ10" s="258"/>
      <c r="BK10" s="258"/>
      <c r="BL10" s="258"/>
      <c r="BM10" s="258"/>
      <c r="BN10" s="258"/>
      <c r="BO10" s="258"/>
      <c r="BP10" s="258"/>
      <c r="BQ10" s="258"/>
      <c r="BR10" s="258"/>
      <c r="BS10" s="258"/>
      <c r="BT10" s="258"/>
      <c r="BU10" s="258"/>
      <c r="BV10" s="258"/>
      <c r="BW10" s="258"/>
      <c r="BX10" s="258"/>
      <c r="BY10" s="258"/>
      <c r="BZ10" s="258"/>
      <c r="CA10" s="258"/>
      <c r="CB10" s="258"/>
      <c r="CC10" s="258"/>
      <c r="CD10" s="258"/>
      <c r="CE10" s="258"/>
      <c r="CF10" s="258"/>
      <c r="CG10" s="258"/>
      <c r="CH10" s="258"/>
      <c r="CI10" s="258"/>
      <c r="CJ10" s="258"/>
      <c r="CK10" s="258"/>
      <c r="CL10" s="258"/>
      <c r="CM10" s="258"/>
      <c r="CN10" s="258"/>
      <c r="CO10" s="258"/>
      <c r="CP10" s="258"/>
      <c r="CQ10" s="258"/>
      <c r="CR10" s="258"/>
      <c r="CS10" s="258"/>
      <c r="CT10" s="258"/>
      <c r="CU10" s="258"/>
      <c r="CV10" s="258"/>
      <c r="CW10" s="258"/>
      <c r="CX10" s="258"/>
      <c r="CY10" s="258"/>
      <c r="CZ10" s="258"/>
      <c r="DA10" s="258"/>
      <c r="DB10" s="258"/>
      <c r="DC10" s="258"/>
      <c r="DD10" s="258"/>
      <c r="DE10" s="258"/>
      <c r="DF10" s="258"/>
      <c r="DG10" s="258"/>
      <c r="DH10" s="258"/>
      <c r="DI10" s="258"/>
      <c r="DJ10" s="258"/>
      <c r="DK10" s="258"/>
      <c r="DL10" s="258"/>
      <c r="DM10" s="258"/>
      <c r="DN10" s="258"/>
      <c r="DO10" s="258"/>
      <c r="DP10" s="258"/>
      <c r="DQ10" s="258"/>
      <c r="DR10" s="258"/>
      <c r="DS10" s="258"/>
      <c r="DT10" s="258"/>
      <c r="DU10" s="258"/>
      <c r="DV10" s="258"/>
      <c r="DW10" s="258"/>
      <c r="DX10" s="258"/>
      <c r="DY10" s="258"/>
      <c r="DZ10" s="258"/>
      <c r="EA10" s="258"/>
      <c r="EB10" s="258"/>
      <c r="EC10" s="258"/>
      <c r="ED10" s="258"/>
      <c r="EE10" s="258"/>
      <c r="EF10" s="258"/>
      <c r="EG10" s="258"/>
      <c r="EH10" s="258"/>
      <c r="EI10" s="258"/>
      <c r="EJ10" s="258"/>
      <c r="EK10" s="258"/>
      <c r="EL10" s="258"/>
      <c r="EM10" s="258"/>
      <c r="EN10" s="258"/>
      <c r="EO10" s="258"/>
      <c r="EP10" s="258"/>
      <c r="EQ10" s="258"/>
      <c r="ER10" s="258"/>
      <c r="ES10" s="258"/>
      <c r="ET10" s="258"/>
      <c r="EU10" s="258"/>
      <c r="EV10" s="258"/>
      <c r="EW10" s="258"/>
      <c r="EX10" s="258"/>
      <c r="EY10" s="258"/>
      <c r="EZ10" s="258"/>
      <c r="FA10" s="258"/>
      <c r="FB10" s="258"/>
      <c r="FC10" s="258"/>
      <c r="FD10" s="258"/>
      <c r="FE10" s="258"/>
      <c r="FF10" s="258"/>
      <c r="FG10" s="258"/>
      <c r="FH10" s="258"/>
      <c r="FI10" s="258"/>
      <c r="FJ10" s="258"/>
      <c r="FK10" s="258"/>
      <c r="FL10" s="258"/>
      <c r="FM10" s="258"/>
      <c r="FN10" s="258"/>
      <c r="FO10" s="258"/>
      <c r="FP10" s="258"/>
      <c r="FQ10" s="258"/>
      <c r="FR10" s="258"/>
      <c r="FS10" s="258"/>
      <c r="FT10" s="258"/>
      <c r="FU10" s="258"/>
      <c r="FV10" s="258"/>
      <c r="FW10" s="258"/>
      <c r="FX10" s="258"/>
      <c r="FY10" s="258"/>
      <c r="FZ10" s="258"/>
      <c r="GA10" s="258"/>
      <c r="GB10" s="258"/>
      <c r="GC10" s="258"/>
      <c r="GD10" s="258"/>
      <c r="GE10" s="258"/>
      <c r="GF10" s="258"/>
      <c r="GG10" s="258"/>
      <c r="GH10" s="258"/>
      <c r="GI10" s="258"/>
      <c r="GJ10" s="258"/>
      <c r="GK10" s="258"/>
      <c r="GL10" s="258"/>
      <c r="GM10" s="258"/>
      <c r="GN10" s="258"/>
      <c r="GO10" s="258"/>
      <c r="GP10" s="258"/>
      <c r="GQ10" s="258"/>
      <c r="GR10" s="258"/>
      <c r="GS10" s="258"/>
      <c r="GT10" s="258"/>
      <c r="GU10" s="258"/>
      <c r="GV10" s="258"/>
      <c r="GW10" s="258"/>
      <c r="GX10" s="258"/>
      <c r="GY10" s="258"/>
      <c r="GZ10" s="258"/>
      <c r="HA10" s="258"/>
      <c r="HB10" s="258"/>
      <c r="HC10" s="258"/>
      <c r="HD10" s="258"/>
      <c r="HE10" s="258"/>
      <c r="HF10" s="258"/>
      <c r="HG10" s="258"/>
      <c r="HH10" s="258"/>
      <c r="HI10" s="258"/>
      <c r="HJ10" s="258"/>
      <c r="HK10" s="258"/>
      <c r="HL10" s="258"/>
      <c r="HM10" s="258"/>
      <c r="HN10" s="258"/>
      <c r="HO10" s="258"/>
      <c r="HP10" s="258"/>
      <c r="HQ10" s="258"/>
      <c r="HR10" s="258"/>
      <c r="HS10" s="258"/>
      <c r="HT10" s="258"/>
      <c r="HU10" s="258"/>
      <c r="HV10" s="258"/>
      <c r="HW10" s="258"/>
      <c r="HX10" s="258"/>
      <c r="HY10" s="258"/>
      <c r="HZ10" s="258"/>
      <c r="IA10" s="258"/>
      <c r="IB10" s="258"/>
      <c r="IC10" s="258"/>
      <c r="ID10" s="258"/>
      <c r="IE10" s="258"/>
      <c r="IF10" s="258"/>
      <c r="IG10" s="258"/>
      <c r="IH10" s="258"/>
      <c r="II10" s="258"/>
      <c r="IJ10" s="258"/>
      <c r="IK10" s="258"/>
      <c r="IL10" s="258"/>
      <c r="IM10" s="258"/>
      <c r="IN10" s="258"/>
      <c r="IO10" s="258"/>
      <c r="IP10" s="258"/>
      <c r="IQ10" s="258"/>
      <c r="IR10" s="258"/>
      <c r="IS10" s="258"/>
      <c r="IT10" s="258"/>
      <c r="IU10" s="258"/>
      <c r="IV10" s="258"/>
    </row>
    <row r="11" ht="15">
      <c r="A11" s="242" t="s">
        <v>36</v>
      </c>
      <c r="B11" s="249"/>
      <c r="C11" s="249"/>
      <c r="D11" s="244"/>
      <c r="E11" s="245"/>
      <c r="F11" s="245"/>
      <c r="G11" s="251"/>
      <c r="H11" s="251"/>
      <c r="I11" s="251"/>
      <c r="J11" s="251"/>
      <c r="K11" s="251"/>
      <c r="L11" s="251"/>
      <c r="M11" s="251"/>
      <c r="N11" s="251"/>
      <c r="O11" s="251"/>
      <c r="P11" s="251"/>
      <c r="Q11" s="251"/>
      <c r="R11" s="251"/>
      <c r="S11" s="251"/>
      <c r="T11" s="252"/>
      <c r="U11" s="253"/>
      <c r="V11" s="253"/>
      <c r="W11" s="253"/>
      <c r="X11" s="254"/>
      <c r="Y11" s="253"/>
      <c r="Z11" s="253"/>
      <c r="AA11" s="254"/>
      <c r="AB11" s="253"/>
      <c r="AC11" s="253"/>
      <c r="AD11" s="254"/>
      <c r="AE11" s="253"/>
      <c r="AF11" s="253"/>
      <c r="AG11" s="254"/>
      <c r="AH11" s="253"/>
      <c r="AI11" s="253"/>
      <c r="AJ11" s="254"/>
      <c r="AK11" s="253"/>
      <c r="AL11" s="253"/>
      <c r="AM11" s="253"/>
    </row>
    <row r="12" ht="15">
      <c r="A12" s="248" t="s">
        <v>444</v>
      </c>
      <c r="B12" s="249" t="s">
        <v>445</v>
      </c>
      <c r="C12" s="259">
        <f>'1'!C37</f>
        <v>40418692</v>
      </c>
      <c r="D12" s="259">
        <f>'1'!D37</f>
        <v>45744034</v>
      </c>
      <c r="E12" s="259">
        <f>'1'!E37</f>
        <v>47028634</v>
      </c>
      <c r="F12" s="259">
        <f>'1'!F37</f>
        <v>41255754</v>
      </c>
      <c r="G12" s="259">
        <f>'1'!G37</f>
        <v>34910852</v>
      </c>
      <c r="H12" s="259">
        <f>'1'!H37</f>
        <v>26135480</v>
      </c>
      <c r="I12" s="259">
        <f>'1'!I37</f>
        <v>25906082</v>
      </c>
      <c r="J12" s="259">
        <f>'1'!J37</f>
        <v>22062331</v>
      </c>
      <c r="K12" s="251">
        <f>(C12/$C$16)*100</f>
        <v>83.888220745485313</v>
      </c>
      <c r="L12" s="251">
        <f>(D12/$C$16)*100</f>
        <v>94.940866022606215</v>
      </c>
      <c r="M12" s="251">
        <f>(E12/$C$16)*100</f>
        <v>97.607028707179254</v>
      </c>
      <c r="N12" s="251">
        <f>(F12/$C$16)*100</f>
        <v>85.625526886754258</v>
      </c>
      <c r="O12" s="251">
        <f>(G12/$C$16)*100</f>
        <v>72.456804366379984</v>
      </c>
      <c r="P12" s="251">
        <f>(H12/$C$16)*100</f>
        <v>54.243687933523844</v>
      </c>
      <c r="Q12" s="251">
        <f>(I12/$C$16)*100</f>
        <v>53.76757678023435</v>
      </c>
      <c r="R12" s="251">
        <f>(J12/$C$16)*100</f>
        <v>45.789945233456933</v>
      </c>
      <c r="S12" s="251">
        <f>C12-D12</f>
        <v>-5325342</v>
      </c>
      <c r="T12" s="252">
        <f>((C12-D12)/D12)*100</f>
        <v>-11.641609920104553</v>
      </c>
      <c r="U12" s="253"/>
      <c r="V12" s="253">
        <f>D12-E12</f>
        <v>-1284600</v>
      </c>
      <c r="W12" s="253">
        <f>((D12-E12)/E12)*100</f>
        <v>-2.7315273499119703</v>
      </c>
      <c r="X12" s="254"/>
      <c r="Y12" s="253">
        <f>E12-F12</f>
        <v>5772880</v>
      </c>
      <c r="Z12" s="253">
        <f>((E12-F12)/F12)*100</f>
        <v>13.992908722502079</v>
      </c>
      <c r="AA12" s="254"/>
      <c r="AB12" s="253">
        <f>F12-G12</f>
        <v>6344902</v>
      </c>
      <c r="AC12" s="253">
        <f>((F12-G12)/G12)*100</f>
        <v>18.17458365095186</v>
      </c>
      <c r="AD12" s="254"/>
      <c r="AE12" s="253">
        <f>G12-H12</f>
        <v>8775372</v>
      </c>
      <c r="AF12" s="253">
        <f>((G12-H12)/H12)*100</f>
        <v>33.576471524532934</v>
      </c>
      <c r="AG12" s="254"/>
      <c r="AH12" s="253">
        <f>H12-I12</f>
        <v>229398</v>
      </c>
      <c r="AI12" s="253">
        <f>((H12-I12)/I12)*100</f>
        <v>0.88549862538071178</v>
      </c>
      <c r="AJ12" s="254"/>
      <c r="AK12" s="253">
        <f>I12-J12</f>
        <v>3843751</v>
      </c>
      <c r="AL12" s="253">
        <f>((I12-J12)/J12)*100</f>
        <v>17.422234305160231</v>
      </c>
      <c r="AM12" s="253"/>
    </row>
    <row r="13" ht="15">
      <c r="A13" s="248" t="s">
        <v>446</v>
      </c>
      <c r="B13" s="249" t="s">
        <v>447</v>
      </c>
      <c r="C13" s="259">
        <f>'1'!C43</f>
        <v>675161</v>
      </c>
      <c r="D13" s="259">
        <f>'1'!D43</f>
        <v>551941</v>
      </c>
      <c r="E13" s="259">
        <f>'1'!E43</f>
        <v>419734</v>
      </c>
      <c r="F13" s="259">
        <f>'1'!F43</f>
        <v>3261403</v>
      </c>
      <c r="G13" s="259">
        <f>'1'!G43</f>
        <v>11207763</v>
      </c>
      <c r="H13" s="259">
        <f>'1'!H43</f>
        <v>8630287</v>
      </c>
      <c r="I13" s="259">
        <f>'1'!I43</f>
        <v>5033749</v>
      </c>
      <c r="J13" s="259">
        <f>'1'!J43</f>
        <v>5568078</v>
      </c>
      <c r="K13" s="251">
        <f>(C13/$C$16)*100</f>
        <v>1.401283718106034</v>
      </c>
      <c r="L13" s="251">
        <f>(D13/$C$16)*100</f>
        <v>1.1455429692401702</v>
      </c>
      <c r="M13" s="251">
        <f>(E13/$C$16)*100</f>
        <v>0.87114987408265299</v>
      </c>
      <c r="N13" s="251">
        <f>(F13/$C$16)*100</f>
        <v>6.7689794316943273</v>
      </c>
      <c r="O13" s="251">
        <f>(G13/$C$16)*100</f>
        <v>23.261497344027926</v>
      </c>
      <c r="P13" s="251">
        <f>(H13/$C$16)*100</f>
        <v>17.911995295466074</v>
      </c>
      <c r="Q13" s="251">
        <f>(I13/$C$16)*100</f>
        <v>10.447449593108209</v>
      </c>
      <c r="R13" s="251">
        <f>(J13/$C$16)*100</f>
        <v>11.556439193828449</v>
      </c>
      <c r="S13" s="251">
        <f>C13-D13</f>
        <v>123220</v>
      </c>
      <c r="T13" s="252">
        <f>((C13-D13)/D13)*100</f>
        <v>22.324849938670983</v>
      </c>
      <c r="U13" s="253"/>
      <c r="V13" s="253">
        <f>D13-E13</f>
        <v>132207</v>
      </c>
      <c r="W13" s="253">
        <f>((D13-E13)/E13)*100</f>
        <v>31.497805753167484</v>
      </c>
      <c r="X13" s="254"/>
      <c r="Y13" s="253">
        <f>E13-F13</f>
        <v>-2841669</v>
      </c>
      <c r="Z13" s="253">
        <f>((E13-F13)/F13)*100</f>
        <v>-87.130262650767165</v>
      </c>
      <c r="AA13" s="254"/>
      <c r="AB13" s="253">
        <f>F13-G13</f>
        <v>-7946360</v>
      </c>
      <c r="AC13" s="253">
        <f>((F13-G13)/G13)*100</f>
        <v>-70.90049994811632</v>
      </c>
      <c r="AD13" s="254"/>
      <c r="AE13" s="253">
        <f>G13-H13</f>
        <v>2577476</v>
      </c>
      <c r="AF13" s="253">
        <f>((G13-H13)/H13)*100</f>
        <v>29.865472608268995</v>
      </c>
      <c r="AG13" s="254"/>
      <c r="AH13" s="253">
        <f>H13-I13</f>
        <v>3596538</v>
      </c>
      <c r="AI13" s="253">
        <f>((H13-I13)/I13)*100</f>
        <v>71.448496935385535</v>
      </c>
      <c r="AJ13" s="254"/>
      <c r="AK13" s="253">
        <f>I13-J13</f>
        <v>-534329</v>
      </c>
      <c r="AL13" s="253">
        <f>((I13-J13)/J13)*100</f>
        <v>-9.5962915749384265</v>
      </c>
      <c r="AM13" s="253"/>
    </row>
    <row r="14" ht="15">
      <c r="A14" s="248" t="s">
        <v>448</v>
      </c>
      <c r="B14" s="249" t="s">
        <v>449</v>
      </c>
      <c r="C14" s="259">
        <f>'1'!C45+'1'!C47+'1'!C48</f>
        <v>257551</v>
      </c>
      <c r="D14" s="259">
        <f>'1'!D45+'1'!D47+'1'!D48</f>
        <v>209342</v>
      </c>
      <c r="E14" s="259">
        <f>'1'!E45+'1'!E47+'1'!E48</f>
        <v>1058400</v>
      </c>
      <c r="F14" s="259">
        <f>'1'!F45+'1'!F47+'1'!F48</f>
        <v>10939535</v>
      </c>
      <c r="G14" s="259">
        <f>'1'!G45+'1'!G47+'1'!G48</f>
        <v>176457</v>
      </c>
      <c r="H14" s="259">
        <f>'1'!H45+'1'!H47+'1'!H48</f>
        <v>9676314</v>
      </c>
      <c r="I14" s="259">
        <f>'1'!I45+'1'!I47+'1'!I48</f>
        <v>744803</v>
      </c>
      <c r="J14" s="259">
        <f>'1'!J45+'1'!J47+'1'!J48</f>
        <v>701405</v>
      </c>
      <c r="K14" s="251">
        <f>(C14/$C$16)*100</f>
        <v>0.53454216532342236</v>
      </c>
      <c r="L14" s="251">
        <f>(D14/$C$16)*100</f>
        <v>0.43448530960134457</v>
      </c>
      <c r="M14" s="251">
        <f>(E14/$C$16)*100</f>
        <v>2.1966889190036545</v>
      </c>
      <c r="N14" s="251">
        <f>(F14/$C$16)*100</f>
        <v>22.704795269796527</v>
      </c>
      <c r="O14" s="251">
        <f>(G14/$C$16)*100</f>
        <v>0.36623312224171189</v>
      </c>
      <c r="P14" s="251">
        <f>(H14/$C$16)*100</f>
        <v>20.083004290060401</v>
      </c>
      <c r="Q14" s="251">
        <f>(I14/$C$16)*100</f>
        <v>1.5458243546302712</v>
      </c>
      <c r="R14" s="251">
        <f>(J14/$C$16)*100</f>
        <v>1.4557526372201042</v>
      </c>
      <c r="S14" s="251">
        <f>C14-D14</f>
        <v>48209</v>
      </c>
      <c r="T14" s="252">
        <f>((C14-D14)/D14)*100</f>
        <v>23.028823647428609</v>
      </c>
      <c r="U14" s="253"/>
      <c r="V14" s="253">
        <f>D14-E14</f>
        <v>-849058</v>
      </c>
      <c r="W14" s="253">
        <f>((D14-E14)/E14)*100</f>
        <v>-80.220899470899482</v>
      </c>
      <c r="X14" s="254"/>
      <c r="Y14" s="253">
        <f>E14-F14</f>
        <v>-9881135</v>
      </c>
      <c r="Z14" s="253">
        <f>((E14-F14)/F14)*100</f>
        <v>-90.325000102838004</v>
      </c>
      <c r="AA14" s="254"/>
      <c r="AB14" s="253">
        <f>F14-G14</f>
        <v>10763078</v>
      </c>
      <c r="AC14" s="253">
        <f>((F14-G14)/G14)*100</f>
        <v>6099.5471984676151</v>
      </c>
      <c r="AD14" s="254"/>
      <c r="AE14" s="253">
        <f>G14-H14</f>
        <v>-9499857</v>
      </c>
      <c r="AF14" s="253">
        <f>((G14-H14)/H14)*100</f>
        <v>-98.17640270871739</v>
      </c>
      <c r="AG14" s="254"/>
      <c r="AH14" s="253">
        <f>H14-I14</f>
        <v>8931511</v>
      </c>
      <c r="AI14" s="253">
        <f>((H14-I14)/I14)*100</f>
        <v>1199.1776348913741</v>
      </c>
      <c r="AJ14" s="254"/>
      <c r="AK14" s="253">
        <f>I14-J14</f>
        <v>43398</v>
      </c>
      <c r="AL14" s="253">
        <f>((I14-J14)/J14)*100</f>
        <v>6.187295499746936</v>
      </c>
      <c r="AM14" s="253"/>
    </row>
    <row r="15" ht="15">
      <c r="A15" s="248" t="s">
        <v>450</v>
      </c>
      <c r="B15" s="249" t="s">
        <v>451</v>
      </c>
      <c r="C15" s="259">
        <f>'1'!C46+'1'!C49</f>
        <v>6830202</v>
      </c>
      <c r="D15" s="259">
        <f>'1'!D46+'1'!D49</f>
        <v>2071213</v>
      </c>
      <c r="E15" s="259">
        <f>'1'!E46+'1'!E49</f>
        <v>2600373</v>
      </c>
      <c r="F15" s="259">
        <f>'1'!F46+'1'!F49</f>
        <v>3016888</v>
      </c>
      <c r="G15" s="259">
        <f>'1'!G46+'1'!G49</f>
        <v>3952846</v>
      </c>
      <c r="H15" s="259">
        <f>'1'!H46+'1'!H49</f>
        <v>2002011</v>
      </c>
      <c r="I15" s="259">
        <f>'1'!I46+'1'!I49</f>
        <v>1681063</v>
      </c>
      <c r="J15" s="259">
        <f>'1'!J46+'1'!J49</f>
        <v>1440240</v>
      </c>
      <c r="K15" s="251">
        <f>(C15/$C$16)*100</f>
        <v>14.175953371085223</v>
      </c>
      <c r="L15" s="251">
        <f>(D15/$C$16)*100</f>
        <v>4.2987628930426274</v>
      </c>
      <c r="M15" s="251">
        <f>(E15/$C$16)*100</f>
        <v>5.3970243333109318</v>
      </c>
      <c r="N15" s="251">
        <f>(F15/$C$16)*100</f>
        <v>6.2614932345758669</v>
      </c>
      <c r="O15" s="251">
        <f>(G15/$C$16)*100</f>
        <v>8.2040561288056679</v>
      </c>
      <c r="P15" s="251">
        <f>(H15/$C$16)*100</f>
        <v>4.1551354680871366</v>
      </c>
      <c r="Q15" s="251">
        <f>(I15/$C$16)*100</f>
        <v>3.4890140440731674</v>
      </c>
      <c r="R15" s="251">
        <f>(J15/$C$16)*100</f>
        <v>2.989190522208828</v>
      </c>
      <c r="S15" s="251">
        <f>C15-D15</f>
        <v>4758989</v>
      </c>
      <c r="T15" s="252">
        <f>((C15-D15)/D15)*100</f>
        <v>229.76820829146979</v>
      </c>
      <c r="U15" s="253"/>
      <c r="V15" s="253">
        <f>D15-E15</f>
        <v>-529160</v>
      </c>
      <c r="W15" s="253">
        <f>((D15-E15)/E15)*100</f>
        <v>-20.349388337750007</v>
      </c>
      <c r="X15" s="254"/>
      <c r="Y15" s="253">
        <f>E15-F15</f>
        <v>-416515</v>
      </c>
      <c r="Z15" s="253">
        <f>((E15-F15)/F15)*100</f>
        <v>-13.806114114942286</v>
      </c>
      <c r="AA15" s="254"/>
      <c r="AB15" s="253">
        <f>F15-G15</f>
        <v>-935958</v>
      </c>
      <c r="AC15" s="253">
        <f>((F15-G15)/G15)*100</f>
        <v>-23.678079034700566</v>
      </c>
      <c r="AD15" s="254"/>
      <c r="AE15" s="253">
        <f>G15-H15</f>
        <v>1950835</v>
      </c>
      <c r="AF15" s="253">
        <f>((G15-H15)/H15)*100</f>
        <v>97.443770288974434</v>
      </c>
      <c r="AG15" s="254"/>
      <c r="AH15" s="253">
        <f>H15-I15</f>
        <v>320948</v>
      </c>
      <c r="AI15" s="253">
        <f>((H15-I15)/I15)*100</f>
        <v>19.09196740395809</v>
      </c>
      <c r="AJ15" s="254"/>
      <c r="AK15" s="253">
        <f>I15-J15</f>
        <v>240823</v>
      </c>
      <c r="AL15" s="253">
        <f>((I15-J15)/J15)*100</f>
        <v>16.721032605676829</v>
      </c>
      <c r="AM15" s="253"/>
    </row>
    <row r="16" ht="15">
      <c r="A16" s="255" t="s">
        <v>443</v>
      </c>
      <c r="B16" s="256"/>
      <c r="C16" s="257">
        <f>SUM(C12:C15)</f>
        <v>48181606</v>
      </c>
      <c r="D16" s="257">
        <f>SUM(D12:D15)</f>
        <v>48576530</v>
      </c>
      <c r="E16" s="257">
        <f>SUM(E12:E15)</f>
        <v>51107141</v>
      </c>
      <c r="F16" s="257">
        <f>SUM(F12:F15)</f>
        <v>58473580</v>
      </c>
      <c r="G16" s="257">
        <f>SUM(G12:G15)</f>
        <v>50247918</v>
      </c>
      <c r="H16" s="257">
        <f>SUM(H12:H15)</f>
        <v>46444092</v>
      </c>
      <c r="I16" s="257">
        <f>SUM(I12:I15)</f>
        <v>33365697</v>
      </c>
      <c r="J16" s="257">
        <f>SUM(J12:J15)</f>
        <v>29772054</v>
      </c>
      <c r="K16" s="251"/>
      <c r="L16" s="251"/>
      <c r="M16" s="251"/>
      <c r="N16" s="251"/>
      <c r="O16" s="251"/>
      <c r="P16" s="251"/>
      <c r="Q16" s="251"/>
      <c r="R16" s="251"/>
      <c r="S16" s="251">
        <f>C16-D16</f>
        <v>-394924</v>
      </c>
      <c r="T16" s="252">
        <f>((C16-D16)/D16)*100</f>
        <v>-0.81299343530713297</v>
      </c>
      <c r="U16" s="253"/>
      <c r="V16" s="253">
        <f>D16-E16</f>
        <v>-2530611</v>
      </c>
      <c r="W16" s="253">
        <f>((D16-E16)/E16)*100</f>
        <v>-4.9515800541454666</v>
      </c>
      <c r="X16" s="254"/>
      <c r="Y16" s="253">
        <f>E16-F16</f>
        <v>-7366439</v>
      </c>
      <c r="Z16" s="253">
        <f>((E16-F16)/F16)*100</f>
        <v>-12.597892928738071</v>
      </c>
      <c r="AA16" s="254"/>
      <c r="AB16" s="253">
        <f>F16-G16</f>
        <v>8225662</v>
      </c>
      <c r="AC16" s="253">
        <f>((F16-G16)/G16)*100</f>
        <v>16.37015487885488</v>
      </c>
      <c r="AD16" s="254"/>
      <c r="AE16" s="253">
        <f>G16-H16</f>
        <v>3803826</v>
      </c>
      <c r="AF16" s="253">
        <f>((G16-H16)/H16)*100</f>
        <v>8.1901181317098413</v>
      </c>
      <c r="AG16" s="254"/>
      <c r="AH16" s="253">
        <f>H16-I16</f>
        <v>13078395</v>
      </c>
      <c r="AI16" s="253">
        <f>((H16-I16)/I16)*100</f>
        <v>39.197128116340565</v>
      </c>
      <c r="AJ16" s="254"/>
      <c r="AK16" s="253">
        <f>I16-J16</f>
        <v>3593643</v>
      </c>
      <c r="AL16" s="253">
        <f>((I16-J16)/J16)*100</f>
        <v>12.070524257412673</v>
      </c>
      <c r="AM16" s="253"/>
      <c r="AN16" s="258"/>
      <c r="AO16" s="258"/>
      <c r="AP16" s="258"/>
      <c r="AQ16" s="258"/>
      <c r="AR16" s="258"/>
      <c r="AS16" s="258"/>
      <c r="AT16" s="258"/>
      <c r="AU16" s="258"/>
      <c r="AV16" s="258"/>
      <c r="AW16" s="258"/>
      <c r="AX16" s="258"/>
      <c r="AY16" s="258"/>
      <c r="AZ16" s="258"/>
      <c r="BA16" s="258"/>
      <c r="BB16" s="258"/>
      <c r="BC16" s="258"/>
      <c r="BD16" s="258"/>
      <c r="BE16" s="258"/>
      <c r="BF16" s="258"/>
      <c r="BG16" s="258"/>
      <c r="BH16" s="258"/>
      <c r="BI16" s="258"/>
      <c r="BJ16" s="258"/>
      <c r="BK16" s="258"/>
      <c r="BL16" s="258"/>
      <c r="BM16" s="258"/>
      <c r="BN16" s="258"/>
      <c r="BO16" s="258"/>
      <c r="BP16" s="258"/>
      <c r="BQ16" s="258"/>
      <c r="BR16" s="258"/>
      <c r="BS16" s="258"/>
      <c r="BT16" s="258"/>
      <c r="BU16" s="258"/>
      <c r="BV16" s="258"/>
      <c r="BW16" s="258"/>
      <c r="BX16" s="258"/>
      <c r="BY16" s="258"/>
      <c r="BZ16" s="258"/>
      <c r="CA16" s="258"/>
      <c r="CB16" s="258"/>
      <c r="CC16" s="258"/>
      <c r="CD16" s="258"/>
      <c r="CE16" s="258"/>
      <c r="CF16" s="258"/>
      <c r="CG16" s="258"/>
      <c r="CH16" s="258"/>
      <c r="CI16" s="258"/>
      <c r="CJ16" s="258"/>
      <c r="CK16" s="258"/>
      <c r="CL16" s="258"/>
      <c r="CM16" s="258"/>
      <c r="CN16" s="258"/>
      <c r="CO16" s="258"/>
      <c r="CP16" s="258"/>
      <c r="CQ16" s="258"/>
      <c r="CR16" s="258"/>
      <c r="CS16" s="258"/>
      <c r="CT16" s="258"/>
      <c r="CU16" s="258"/>
      <c r="CV16" s="258"/>
      <c r="CW16" s="258"/>
      <c r="CX16" s="258"/>
      <c r="CY16" s="258"/>
      <c r="CZ16" s="258"/>
      <c r="DA16" s="258"/>
      <c r="DB16" s="258"/>
      <c r="DC16" s="258"/>
      <c r="DD16" s="258"/>
      <c r="DE16" s="258"/>
      <c r="DF16" s="258"/>
      <c r="DG16" s="258"/>
      <c r="DH16" s="258"/>
      <c r="DI16" s="258"/>
      <c r="DJ16" s="258"/>
      <c r="DK16" s="258"/>
      <c r="DL16" s="258"/>
      <c r="DM16" s="258"/>
      <c r="DN16" s="258"/>
      <c r="DO16" s="258"/>
      <c r="DP16" s="258"/>
      <c r="DQ16" s="258"/>
      <c r="DR16" s="258"/>
      <c r="DS16" s="258"/>
      <c r="DT16" s="258"/>
      <c r="DU16" s="258"/>
      <c r="DV16" s="258"/>
      <c r="DW16" s="258"/>
      <c r="DX16" s="258"/>
      <c r="DY16" s="258"/>
      <c r="DZ16" s="258"/>
      <c r="EA16" s="258"/>
      <c r="EB16" s="258"/>
      <c r="EC16" s="258"/>
      <c r="ED16" s="258"/>
      <c r="EE16" s="258"/>
      <c r="EF16" s="258"/>
      <c r="EG16" s="258"/>
      <c r="EH16" s="258"/>
      <c r="EI16" s="258"/>
      <c r="EJ16" s="258"/>
      <c r="EK16" s="258"/>
      <c r="EL16" s="258"/>
      <c r="EM16" s="258"/>
      <c r="EN16" s="258"/>
      <c r="EO16" s="258"/>
      <c r="EP16" s="258"/>
      <c r="EQ16" s="258"/>
      <c r="ER16" s="258"/>
      <c r="ES16" s="258"/>
      <c r="ET16" s="258"/>
      <c r="EU16" s="258"/>
      <c r="EV16" s="258"/>
      <c r="EW16" s="258"/>
      <c r="EX16" s="258"/>
      <c r="EY16" s="258"/>
      <c r="EZ16" s="258"/>
      <c r="FA16" s="258"/>
      <c r="FB16" s="258"/>
      <c r="FC16" s="258"/>
      <c r="FD16" s="258"/>
      <c r="FE16" s="258"/>
      <c r="FF16" s="258"/>
      <c r="FG16" s="258"/>
      <c r="FH16" s="258"/>
      <c r="FI16" s="258"/>
      <c r="FJ16" s="258"/>
      <c r="FK16" s="258"/>
      <c r="FL16" s="258"/>
      <c r="FM16" s="258"/>
      <c r="FN16" s="258"/>
      <c r="FO16" s="258"/>
      <c r="FP16" s="258"/>
      <c r="FQ16" s="258"/>
      <c r="FR16" s="258"/>
      <c r="FS16" s="258"/>
      <c r="FT16" s="258"/>
      <c r="FU16" s="258"/>
      <c r="FV16" s="258"/>
      <c r="FW16" s="258"/>
      <c r="FX16" s="258"/>
      <c r="FY16" s="258"/>
      <c r="FZ16" s="258"/>
      <c r="GA16" s="258"/>
      <c r="GB16" s="258"/>
      <c r="GC16" s="258"/>
      <c r="GD16" s="258"/>
      <c r="GE16" s="258"/>
      <c r="GF16" s="258"/>
      <c r="GG16" s="258"/>
      <c r="GH16" s="258"/>
      <c r="GI16" s="258"/>
      <c r="GJ16" s="258"/>
      <c r="GK16" s="258"/>
      <c r="GL16" s="258"/>
      <c r="GM16" s="258"/>
      <c r="GN16" s="258"/>
      <c r="GO16" s="258"/>
      <c r="GP16" s="258"/>
      <c r="GQ16" s="258"/>
      <c r="GR16" s="258"/>
      <c r="GS16" s="258"/>
      <c r="GT16" s="258"/>
      <c r="GU16" s="258"/>
      <c r="GV16" s="258"/>
      <c r="GW16" s="258"/>
      <c r="GX16" s="258"/>
      <c r="GY16" s="258"/>
      <c r="GZ16" s="258"/>
      <c r="HA16" s="258"/>
      <c r="HB16" s="258"/>
      <c r="HC16" s="258"/>
      <c r="HD16" s="258"/>
      <c r="HE16" s="258"/>
      <c r="HF16" s="258"/>
      <c r="HG16" s="258"/>
      <c r="HH16" s="258"/>
      <c r="HI16" s="258"/>
      <c r="HJ16" s="258"/>
      <c r="HK16" s="258"/>
      <c r="HL16" s="258"/>
      <c r="HM16" s="258"/>
      <c r="HN16" s="258"/>
      <c r="HO16" s="258"/>
      <c r="HP16" s="258"/>
      <c r="HQ16" s="258"/>
      <c r="HR16" s="258"/>
      <c r="HS16" s="258"/>
      <c r="HT16" s="258"/>
      <c r="HU16" s="258"/>
      <c r="HV16" s="258"/>
      <c r="HW16" s="258"/>
      <c r="HX16" s="258"/>
      <c r="HY16" s="258"/>
      <c r="HZ16" s="258"/>
      <c r="IA16" s="258"/>
      <c r="IB16" s="258"/>
      <c r="IC16" s="258"/>
      <c r="ID16" s="258"/>
      <c r="IE16" s="258"/>
      <c r="IF16" s="258"/>
      <c r="IG16" s="258"/>
      <c r="IH16" s="258"/>
      <c r="II16" s="258"/>
      <c r="IJ16" s="258"/>
      <c r="IK16" s="258"/>
      <c r="IL16" s="258"/>
      <c r="IM16" s="258"/>
      <c r="IN16" s="258"/>
      <c r="IO16" s="258"/>
      <c r="IP16" s="258"/>
      <c r="IQ16" s="258"/>
      <c r="IR16" s="258"/>
      <c r="IS16" s="258"/>
      <c r="IT16" s="258"/>
      <c r="IU16" s="258"/>
      <c r="IV16" s="258"/>
    </row>
    <row r="17" ht="15">
      <c r="A17" s="237" t="s">
        <v>452</v>
      </c>
      <c r="C17" s="260"/>
      <c r="D17" s="260"/>
      <c r="E17" s="260"/>
      <c r="F17" s="260"/>
      <c r="G17" s="260"/>
      <c r="H17" s="261"/>
      <c r="I17" s="261"/>
      <c r="J17" s="261"/>
    </row>
    <row r="18" ht="15">
      <c r="A18" s="222" t="s">
        <v>453</v>
      </c>
      <c r="C18" s="222">
        <f>C10-C16</f>
        <v>0</v>
      </c>
      <c r="D18" s="222">
        <f>D10-D16</f>
        <v>0</v>
      </c>
      <c r="E18" s="222">
        <f>E10-E16</f>
        <v>0</v>
      </c>
      <c r="F18" s="222">
        <f>F10-F16</f>
        <v>0</v>
      </c>
    </row>
    <row r="19">
      <c r="A19" s="223"/>
    </row>
    <row r="20" ht="15">
      <c r="A20" s="223" t="s">
        <v>454</v>
      </c>
    </row>
    <row r="21" ht="15.75" customHeight="1">
      <c r="A21" s="224" t="s">
        <v>177</v>
      </c>
      <c r="B21" s="225" t="s">
        <v>420</v>
      </c>
      <c r="C21" s="226" t="s">
        <v>421</v>
      </c>
      <c r="D21" s="226"/>
      <c r="E21" s="226"/>
      <c r="F21" s="226"/>
      <c r="G21" s="226"/>
      <c r="H21" s="226"/>
      <c r="I21" s="226"/>
      <c r="J21" s="226" t="s">
        <v>422</v>
      </c>
      <c r="K21" s="226"/>
      <c r="L21" s="226"/>
      <c r="M21" s="226"/>
      <c r="N21" s="226"/>
      <c r="O21" s="226"/>
      <c r="P21" s="226"/>
      <c r="Q21" s="262" t="s">
        <v>423</v>
      </c>
      <c r="R21" s="263"/>
      <c r="S21" s="263"/>
      <c r="T21" s="263"/>
      <c r="U21" s="263"/>
      <c r="V21" s="263"/>
      <c r="W21" s="263"/>
      <c r="X21" s="263"/>
      <c r="Y21" s="263"/>
      <c r="Z21" s="263"/>
      <c r="AA21" s="263"/>
      <c r="AB21" s="263"/>
      <c r="AC21" s="263"/>
      <c r="AD21" s="263"/>
      <c r="AE21" s="263"/>
      <c r="AF21" s="263"/>
      <c r="AG21" s="263"/>
      <c r="AH21" s="264"/>
      <c r="BQ21" s="265"/>
      <c r="BR21" s="265"/>
      <c r="BS21" s="265"/>
      <c r="BT21" s="265"/>
      <c r="BU21" s="265"/>
      <c r="BV21" s="265"/>
      <c r="BW21" s="265"/>
      <c r="BX21" s="265"/>
      <c r="BY21" s="265"/>
      <c r="BZ21" s="265"/>
      <c r="CA21" s="265"/>
      <c r="CB21" s="265"/>
      <c r="CC21" s="265"/>
      <c r="CD21" s="265"/>
      <c r="CE21" s="265"/>
      <c r="CF21" s="265"/>
      <c r="CG21" s="265"/>
      <c r="CH21" s="265"/>
      <c r="CI21" s="265"/>
      <c r="CJ21" s="265"/>
      <c r="CK21" s="265"/>
      <c r="CL21" s="265"/>
      <c r="CM21" s="265"/>
      <c r="CN21" s="265"/>
      <c r="CO21" s="265"/>
      <c r="CP21" s="265"/>
      <c r="CQ21" s="265"/>
      <c r="CR21" s="265"/>
      <c r="CS21" s="265"/>
      <c r="CT21" s="265"/>
      <c r="CU21" s="265"/>
      <c r="CV21" s="265"/>
      <c r="CW21" s="265"/>
      <c r="CX21" s="265"/>
      <c r="CY21" s="265"/>
      <c r="CZ21" s="265"/>
      <c r="DA21" s="265"/>
      <c r="DB21" s="265"/>
      <c r="DC21" s="265"/>
      <c r="DD21" s="265"/>
      <c r="DE21" s="265"/>
      <c r="DF21" s="265"/>
      <c r="DG21" s="265"/>
      <c r="DH21" s="265"/>
      <c r="DI21" s="265"/>
      <c r="DJ21" s="265"/>
      <c r="DK21" s="265"/>
      <c r="DL21" s="265"/>
      <c r="DM21" s="265"/>
      <c r="DN21" s="265"/>
      <c r="DO21" s="265"/>
      <c r="DP21" s="265"/>
      <c r="DQ21" s="265"/>
      <c r="DR21" s="265"/>
      <c r="DS21" s="265"/>
      <c r="DT21" s="265"/>
      <c r="DU21" s="265"/>
      <c r="DV21" s="265"/>
      <c r="DW21" s="265"/>
      <c r="DX21" s="265"/>
      <c r="DY21" s="265"/>
      <c r="DZ21" s="265"/>
      <c r="EA21" s="265"/>
      <c r="EB21" s="265"/>
      <c r="EC21" s="265"/>
      <c r="ED21" s="265"/>
      <c r="EE21" s="265"/>
      <c r="EF21" s="265"/>
      <c r="EG21" s="265"/>
      <c r="EH21" s="265"/>
      <c r="EI21" s="265"/>
      <c r="EJ21" s="265"/>
      <c r="EK21" s="265"/>
      <c r="EL21" s="265"/>
      <c r="EM21" s="265"/>
      <c r="EN21" s="265"/>
      <c r="EO21" s="265"/>
      <c r="EP21" s="265"/>
      <c r="EQ21" s="265"/>
      <c r="ER21" s="265"/>
      <c r="ES21" s="265"/>
      <c r="ET21" s="265"/>
      <c r="EU21" s="265"/>
      <c r="EV21" s="265"/>
      <c r="EW21" s="265"/>
      <c r="EX21" s="265"/>
      <c r="EY21" s="265"/>
      <c r="EZ21" s="265"/>
      <c r="FA21" s="265"/>
      <c r="FB21" s="265"/>
      <c r="FC21" s="265"/>
      <c r="FD21" s="265"/>
      <c r="FE21" s="265"/>
      <c r="FF21" s="265"/>
      <c r="FG21" s="265"/>
      <c r="FH21" s="265"/>
      <c r="FI21" s="265"/>
      <c r="FJ21" s="265"/>
      <c r="FK21" s="265"/>
      <c r="FL21" s="265"/>
      <c r="FM21" s="265"/>
      <c r="FN21" s="265"/>
      <c r="FO21" s="265"/>
      <c r="FP21" s="265"/>
      <c r="FQ21" s="265"/>
      <c r="FR21" s="265"/>
      <c r="FS21" s="265"/>
      <c r="FT21" s="265"/>
      <c r="FU21" s="265"/>
      <c r="FV21" s="265"/>
      <c r="FW21" s="265"/>
      <c r="FX21" s="265"/>
      <c r="FY21" s="265"/>
      <c r="FZ21" s="265"/>
      <c r="GA21" s="265"/>
      <c r="GB21" s="265"/>
      <c r="GC21" s="265"/>
      <c r="GD21" s="265"/>
      <c r="GE21" s="265"/>
      <c r="GF21" s="265"/>
      <c r="GG21" s="265"/>
      <c r="GH21" s="265"/>
      <c r="GI21" s="265"/>
      <c r="GJ21" s="265"/>
      <c r="GK21" s="265"/>
      <c r="GL21" s="265"/>
      <c r="GM21" s="265"/>
      <c r="GN21" s="265"/>
      <c r="GO21" s="265"/>
      <c r="GP21" s="265"/>
      <c r="GQ21" s="265"/>
      <c r="GR21" s="265"/>
      <c r="GS21" s="265"/>
      <c r="GT21" s="265"/>
      <c r="GU21" s="265"/>
      <c r="GV21" s="265"/>
      <c r="GW21" s="265"/>
      <c r="GX21" s="265"/>
      <c r="GY21" s="265"/>
      <c r="GZ21" s="265"/>
      <c r="HA21" s="265"/>
      <c r="HB21" s="265"/>
      <c r="HC21" s="265"/>
      <c r="HD21" s="265"/>
      <c r="HE21" s="265"/>
      <c r="HF21" s="265"/>
      <c r="HG21" s="265"/>
      <c r="HH21" s="265"/>
      <c r="HI21" s="265"/>
      <c r="HJ21" s="265"/>
      <c r="HK21" s="265"/>
      <c r="HL21" s="265"/>
      <c r="HM21" s="265"/>
      <c r="HN21" s="265"/>
      <c r="HO21" s="265"/>
      <c r="HP21" s="265"/>
      <c r="HQ21" s="265"/>
      <c r="HR21" s="265"/>
      <c r="HS21" s="265"/>
      <c r="HT21" s="265"/>
      <c r="HU21" s="265"/>
      <c r="HV21" s="265"/>
      <c r="HW21" s="265"/>
      <c r="HX21" s="265"/>
      <c r="HY21" s="265"/>
      <c r="HZ21" s="265"/>
      <c r="IA21" s="265"/>
      <c r="IB21" s="265"/>
      <c r="IC21" s="265"/>
      <c r="ID21" s="265"/>
      <c r="IE21" s="265"/>
      <c r="IF21" s="265"/>
      <c r="IG21" s="265"/>
      <c r="IH21" s="265"/>
      <c r="II21" s="265"/>
      <c r="IJ21" s="265"/>
      <c r="IK21" s="265"/>
      <c r="IL21" s="265"/>
      <c r="IM21" s="265"/>
      <c r="IN21" s="265"/>
      <c r="IO21" s="265"/>
      <c r="IP21" s="265"/>
      <c r="IQ21" s="265"/>
      <c r="IR21" s="265"/>
      <c r="IS21" s="265"/>
      <c r="IT21" s="265"/>
      <c r="IU21" s="265"/>
      <c r="IV21"/>
    </row>
    <row r="22" ht="15.75" customHeight="1">
      <c r="A22" s="229"/>
      <c r="B22" s="230"/>
      <c r="C22" s="226"/>
      <c r="D22" s="226"/>
      <c r="E22" s="226"/>
      <c r="F22" s="226"/>
      <c r="G22" s="226"/>
      <c r="H22" s="226"/>
      <c r="I22" s="226"/>
      <c r="J22" s="226"/>
      <c r="K22" s="226"/>
      <c r="L22" s="226"/>
      <c r="M22" s="226"/>
      <c r="N22" s="226"/>
      <c r="O22" s="226"/>
      <c r="P22" s="226"/>
      <c r="Q22" s="239" t="s">
        <v>455</v>
      </c>
      <c r="R22" s="239"/>
      <c r="S22" s="239"/>
      <c r="T22" s="239" t="s">
        <v>456</v>
      </c>
      <c r="U22" s="239"/>
      <c r="V22" s="239"/>
      <c r="W22" s="239" t="s">
        <v>457</v>
      </c>
      <c r="X22" s="239"/>
      <c r="Y22" s="239"/>
      <c r="Z22" s="239" t="s">
        <v>458</v>
      </c>
      <c r="AA22" s="239"/>
      <c r="AB22" s="239"/>
      <c r="AC22" s="239" t="s">
        <v>459</v>
      </c>
      <c r="AD22" s="239"/>
      <c r="AE22" s="239"/>
      <c r="AF22" s="239" t="s">
        <v>460</v>
      </c>
      <c r="AG22" s="239"/>
      <c r="AH22" s="239"/>
      <c r="BQ22" s="265"/>
      <c r="BR22" s="265"/>
      <c r="BS22" s="265"/>
      <c r="BT22" s="265"/>
      <c r="BU22" s="265"/>
      <c r="BV22" s="265"/>
      <c r="BW22" s="265"/>
      <c r="BX22" s="265"/>
      <c r="BY22" s="265"/>
      <c r="BZ22" s="265"/>
      <c r="CA22" s="265"/>
      <c r="CB22" s="265"/>
      <c r="CC22" s="265"/>
      <c r="CD22" s="265"/>
      <c r="CE22" s="265"/>
      <c r="CF22" s="265"/>
      <c r="CG22" s="265"/>
      <c r="CH22" s="265"/>
      <c r="CI22" s="265"/>
      <c r="CJ22" s="265"/>
      <c r="CK22" s="265"/>
      <c r="CL22" s="265"/>
      <c r="CM22" s="265"/>
      <c r="CN22" s="265"/>
      <c r="CO22" s="265"/>
      <c r="CP22" s="265"/>
      <c r="CQ22" s="265"/>
      <c r="CR22" s="265"/>
      <c r="CS22" s="265"/>
      <c r="CT22" s="265"/>
      <c r="CU22" s="265"/>
      <c r="CV22" s="265"/>
      <c r="CW22" s="265"/>
      <c r="CX22" s="265"/>
      <c r="CY22" s="265"/>
      <c r="CZ22" s="265"/>
      <c r="DA22" s="265"/>
      <c r="DB22" s="265"/>
      <c r="DC22" s="265"/>
      <c r="DD22" s="265"/>
      <c r="DE22" s="265"/>
      <c r="DF22" s="265"/>
      <c r="DG22" s="265"/>
      <c r="DH22" s="265"/>
      <c r="DI22" s="265"/>
      <c r="DJ22" s="265"/>
      <c r="DK22" s="265"/>
      <c r="DL22" s="265"/>
      <c r="DM22" s="265"/>
      <c r="DN22" s="265"/>
      <c r="DO22" s="265"/>
      <c r="DP22" s="265"/>
      <c r="DQ22" s="265"/>
      <c r="DR22" s="265"/>
      <c r="DS22" s="265"/>
      <c r="DT22" s="265"/>
      <c r="DU22" s="265"/>
      <c r="DV22" s="265"/>
      <c r="DW22" s="265"/>
      <c r="DX22" s="265"/>
      <c r="DY22" s="265"/>
      <c r="DZ22" s="265"/>
      <c r="EA22" s="265"/>
      <c r="EB22" s="265"/>
      <c r="EC22" s="265"/>
      <c r="ED22" s="265"/>
      <c r="EE22" s="265"/>
      <c r="EF22" s="265"/>
      <c r="EG22" s="265"/>
      <c r="EH22" s="265"/>
      <c r="EI22" s="265"/>
      <c r="EJ22" s="265"/>
      <c r="EK22" s="265"/>
      <c r="EL22" s="265"/>
      <c r="EM22" s="265"/>
      <c r="EN22" s="265"/>
      <c r="EO22" s="265"/>
      <c r="EP22" s="265"/>
      <c r="EQ22" s="265"/>
      <c r="ER22" s="265"/>
      <c r="ES22" s="265"/>
      <c r="ET22" s="265"/>
      <c r="EU22" s="265"/>
      <c r="EV22" s="265"/>
      <c r="EW22" s="265"/>
      <c r="EX22" s="265"/>
      <c r="EY22" s="265"/>
      <c r="EZ22" s="265"/>
      <c r="FA22" s="265"/>
      <c r="FB22" s="265"/>
      <c r="FC22" s="265"/>
      <c r="FD22" s="265"/>
      <c r="FE22" s="265"/>
      <c r="FF22" s="265"/>
      <c r="FG22" s="265"/>
      <c r="FH22" s="265"/>
      <c r="FI22" s="265"/>
      <c r="FJ22" s="265"/>
      <c r="FK22" s="265"/>
      <c r="FL22" s="265"/>
      <c r="FM22" s="265"/>
      <c r="FN22" s="265"/>
      <c r="FO22" s="265"/>
      <c r="FP22" s="265"/>
      <c r="FQ22" s="265"/>
      <c r="FR22" s="265"/>
      <c r="FS22" s="265"/>
      <c r="FT22" s="265"/>
      <c r="FU22" s="265"/>
      <c r="FV22" s="265"/>
      <c r="FW22" s="265"/>
      <c r="FX22" s="265"/>
      <c r="FY22" s="265"/>
      <c r="FZ22" s="265"/>
      <c r="GA22" s="265"/>
      <c r="GB22" s="265"/>
      <c r="GC22" s="265"/>
      <c r="GD22" s="265"/>
      <c r="GE22" s="265"/>
      <c r="GF22" s="265"/>
      <c r="GG22" s="265"/>
      <c r="GH22" s="265"/>
      <c r="GI22" s="265"/>
      <c r="GJ22" s="265"/>
      <c r="GK22" s="265"/>
      <c r="GL22" s="265"/>
      <c r="GM22" s="265"/>
      <c r="GN22" s="265"/>
      <c r="GO22" s="265"/>
      <c r="GP22" s="265"/>
      <c r="GQ22" s="265"/>
      <c r="GR22" s="265"/>
      <c r="GS22" s="265"/>
      <c r="GT22" s="265"/>
      <c r="GU22" s="265"/>
      <c r="GV22" s="265"/>
      <c r="GW22" s="265"/>
      <c r="GX22" s="265"/>
      <c r="GY22" s="265"/>
      <c r="GZ22" s="265"/>
      <c r="HA22" s="265"/>
      <c r="HB22" s="265"/>
      <c r="HC22" s="265"/>
      <c r="HD22" s="265"/>
      <c r="HE22" s="265"/>
      <c r="HF22" s="265"/>
      <c r="HG22" s="265"/>
      <c r="HH22" s="265"/>
      <c r="HI22" s="265"/>
      <c r="HJ22" s="265"/>
      <c r="HK22" s="265"/>
      <c r="HL22" s="265"/>
      <c r="HM22" s="265"/>
      <c r="HN22" s="265"/>
      <c r="HO22" s="265"/>
      <c r="HP22" s="265"/>
      <c r="HQ22" s="265"/>
      <c r="HR22" s="265"/>
      <c r="HS22" s="265"/>
      <c r="HT22" s="265"/>
      <c r="HU22" s="265"/>
      <c r="HV22" s="265"/>
      <c r="HW22" s="265"/>
      <c r="HX22" s="265"/>
      <c r="HY22" s="265"/>
      <c r="HZ22" s="265"/>
      <c r="IA22" s="265"/>
      <c r="IB22" s="265"/>
      <c r="IC22" s="265"/>
      <c r="ID22" s="265"/>
      <c r="IE22" s="265"/>
      <c r="IF22" s="265"/>
      <c r="IG22" s="265"/>
      <c r="IH22" s="265"/>
      <c r="II22" s="265"/>
      <c r="IJ22" s="265"/>
      <c r="IK22" s="265"/>
      <c r="IL22" s="265"/>
      <c r="IM22" s="265"/>
      <c r="IN22" s="265"/>
      <c r="IO22" s="265"/>
      <c r="IP22" s="265"/>
      <c r="IQ22" s="265"/>
      <c r="IR22" s="265"/>
      <c r="IS22" s="265"/>
      <c r="IT22" s="265"/>
      <c r="IU22" s="265"/>
      <c r="IV22"/>
    </row>
    <row r="23" ht="34.5" customHeight="1">
      <c r="A23" s="231"/>
      <c r="B23" s="238"/>
      <c r="C23" s="266" t="str">
        <f>бс!C5</f>
        <v xml:space="preserve">2019 год</v>
      </c>
      <c r="D23" s="266" t="str">
        <f>бс!D5</f>
        <v xml:space="preserve">2018 год</v>
      </c>
      <c r="E23" s="266" t="str">
        <f>бс!E5</f>
        <v xml:space="preserve">2017 год</v>
      </c>
      <c r="F23" s="266" t="str">
        <f>бс!F5</f>
        <v xml:space="preserve">2016 год</v>
      </c>
      <c r="G23" s="266" t="str">
        <f>бс!G5</f>
        <v xml:space="preserve">2015 год</v>
      </c>
      <c r="H23" s="266" t="str">
        <f>бс!H5</f>
        <v xml:space="preserve">2014 год</v>
      </c>
      <c r="I23" s="266" t="str">
        <f>бс!I5</f>
        <v xml:space="preserve">2013 год</v>
      </c>
      <c r="J23" s="226" t="str">
        <f t="shared" ref="J23:P23" si="122">C23</f>
        <v xml:space="preserve">2019 год</v>
      </c>
      <c r="K23" s="226" t="str">
        <f t="shared" si="122"/>
        <v xml:space="preserve">2018 год</v>
      </c>
      <c r="L23" s="226" t="str">
        <f t="shared" si="122"/>
        <v xml:space="preserve">2017 год</v>
      </c>
      <c r="M23" s="226" t="str">
        <f t="shared" si="122"/>
        <v xml:space="preserve">2016 год</v>
      </c>
      <c r="N23" s="226" t="str">
        <f t="shared" si="122"/>
        <v xml:space="preserve">2015 год</v>
      </c>
      <c r="O23" s="226" t="str">
        <f t="shared" si="122"/>
        <v xml:space="preserve">2014 год</v>
      </c>
      <c r="P23" s="226" t="str">
        <f t="shared" si="122"/>
        <v xml:space="preserve">2013 год</v>
      </c>
      <c r="Q23" s="224" t="str">
        <f t="shared" ref="Q23:AH23" si="123">S4</f>
        <v xml:space="preserve">в тыс. руб.</v>
      </c>
      <c r="R23" s="224" t="str">
        <f t="shared" si="123"/>
        <v xml:space="preserve">темп прироста, %</v>
      </c>
      <c r="S23" s="224" t="str">
        <f t="shared" si="123"/>
        <v xml:space="preserve">в структуре, %</v>
      </c>
      <c r="T23" s="224" t="str">
        <f t="shared" si="123"/>
        <v xml:space="preserve">в тыс. руб.</v>
      </c>
      <c r="U23" s="224" t="str">
        <f t="shared" si="123"/>
        <v xml:space="preserve">темп прироста, %</v>
      </c>
      <c r="V23" s="224" t="str">
        <f t="shared" si="123"/>
        <v xml:space="preserve">в структуре, %</v>
      </c>
      <c r="W23" s="224" t="str">
        <f t="shared" si="123"/>
        <v xml:space="preserve">в тыс. руб.</v>
      </c>
      <c r="X23" s="224" t="str">
        <f t="shared" si="123"/>
        <v xml:space="preserve">темп прироста, %</v>
      </c>
      <c r="Y23" s="224" t="str">
        <f t="shared" si="123"/>
        <v xml:space="preserve">в структуре, %</v>
      </c>
      <c r="Z23" s="224" t="str">
        <f t="shared" si="123"/>
        <v xml:space="preserve">в тыс. руб.</v>
      </c>
      <c r="AA23" s="224" t="str">
        <f t="shared" si="123"/>
        <v xml:space="preserve">темп прироста, %</v>
      </c>
      <c r="AB23" s="224" t="str">
        <f t="shared" si="123"/>
        <v xml:space="preserve">в структуре, %</v>
      </c>
      <c r="AC23" s="224" t="str">
        <f t="shared" si="123"/>
        <v xml:space="preserve">в тыс. руб.</v>
      </c>
      <c r="AD23" s="224" t="str">
        <f t="shared" si="123"/>
        <v xml:space="preserve">темп прироста, %</v>
      </c>
      <c r="AE23" s="224" t="str">
        <f t="shared" si="123"/>
        <v xml:space="preserve">в структуре, %</v>
      </c>
      <c r="AF23" s="224" t="str">
        <f t="shared" si="123"/>
        <v xml:space="preserve">в тыс. руб.</v>
      </c>
      <c r="AG23" s="224" t="str">
        <f t="shared" si="123"/>
        <v xml:space="preserve">темп прироста, %</v>
      </c>
      <c r="AH23" s="224" t="str">
        <f t="shared" si="123"/>
        <v xml:space="preserve">в структуре, %</v>
      </c>
      <c r="BQ23" s="265"/>
      <c r="BR23" s="265"/>
      <c r="BS23" s="265"/>
      <c r="BT23" s="265"/>
      <c r="BU23" s="265"/>
      <c r="BV23" s="265"/>
      <c r="BW23" s="265"/>
      <c r="BX23" s="265"/>
      <c r="BY23" s="265"/>
      <c r="BZ23" s="265"/>
      <c r="CA23" s="265"/>
      <c r="CB23" s="265"/>
      <c r="CC23" s="265"/>
      <c r="CD23" s="265"/>
      <c r="CE23" s="265"/>
      <c r="CF23" s="265"/>
      <c r="CG23" s="265"/>
      <c r="CH23" s="265"/>
      <c r="CI23" s="265"/>
      <c r="CJ23" s="265"/>
      <c r="CK23" s="265"/>
      <c r="CL23" s="265"/>
      <c r="CM23" s="265"/>
      <c r="CN23" s="265"/>
      <c r="CO23" s="265"/>
      <c r="CP23" s="265"/>
      <c r="CQ23" s="265"/>
      <c r="CR23" s="265"/>
      <c r="CS23" s="265"/>
      <c r="CT23" s="265"/>
      <c r="CU23" s="265"/>
      <c r="CV23" s="265"/>
      <c r="CW23" s="265"/>
      <c r="CX23" s="265"/>
      <c r="CY23" s="265"/>
      <c r="CZ23" s="265"/>
      <c r="DA23" s="265"/>
      <c r="DB23" s="265"/>
      <c r="DC23" s="265"/>
      <c r="DD23" s="265"/>
      <c r="DE23" s="265"/>
      <c r="DF23" s="265"/>
      <c r="DG23" s="265"/>
      <c r="DH23" s="265"/>
      <c r="DI23" s="265"/>
      <c r="DJ23" s="265"/>
      <c r="DK23" s="265"/>
      <c r="DL23" s="265"/>
      <c r="DM23" s="265"/>
      <c r="DN23" s="265"/>
      <c r="DO23" s="265"/>
      <c r="DP23" s="265"/>
      <c r="DQ23" s="265"/>
      <c r="DR23" s="265"/>
      <c r="DS23" s="265"/>
      <c r="DT23" s="265"/>
      <c r="DU23" s="265"/>
      <c r="DV23" s="265"/>
      <c r="DW23" s="265"/>
      <c r="DX23" s="265"/>
      <c r="DY23" s="265"/>
      <c r="DZ23" s="265"/>
      <c r="EA23" s="265"/>
      <c r="EB23" s="265"/>
      <c r="EC23" s="265"/>
      <c r="ED23" s="265"/>
      <c r="EE23" s="265"/>
      <c r="EF23" s="265"/>
      <c r="EG23" s="265"/>
      <c r="EH23" s="265"/>
      <c r="EI23" s="265"/>
      <c r="EJ23" s="265"/>
      <c r="EK23" s="265"/>
      <c r="EL23" s="265"/>
      <c r="EM23" s="265"/>
      <c r="EN23" s="265"/>
      <c r="EO23" s="265"/>
      <c r="EP23" s="265"/>
      <c r="EQ23" s="265"/>
      <c r="ER23" s="265"/>
      <c r="ES23" s="265"/>
      <c r="ET23" s="265"/>
      <c r="EU23" s="265"/>
      <c r="EV23" s="265"/>
      <c r="EW23" s="265"/>
      <c r="EX23" s="265"/>
      <c r="EY23" s="265"/>
      <c r="EZ23" s="265"/>
      <c r="FA23" s="265"/>
      <c r="FB23" s="265"/>
      <c r="FC23" s="265"/>
      <c r="FD23" s="265"/>
      <c r="FE23" s="265"/>
      <c r="FF23" s="265"/>
      <c r="FG23" s="265"/>
      <c r="FH23" s="265"/>
      <c r="FI23" s="265"/>
      <c r="FJ23" s="265"/>
      <c r="FK23" s="265"/>
      <c r="FL23" s="265"/>
      <c r="FM23" s="265"/>
      <c r="FN23" s="265"/>
      <c r="FO23" s="265"/>
      <c r="FP23" s="265"/>
      <c r="FQ23" s="265"/>
      <c r="FR23" s="265"/>
      <c r="FS23" s="265"/>
      <c r="FT23" s="265"/>
      <c r="FU23" s="265"/>
      <c r="FV23" s="265"/>
      <c r="FW23" s="265"/>
      <c r="FX23" s="265"/>
      <c r="FY23" s="265"/>
      <c r="FZ23" s="265"/>
      <c r="GA23" s="265"/>
      <c r="GB23" s="265"/>
      <c r="GC23" s="265"/>
      <c r="GD23" s="265"/>
      <c r="GE23" s="265"/>
      <c r="GF23" s="265"/>
      <c r="GG23" s="265"/>
      <c r="GH23" s="265"/>
      <c r="GI23" s="265"/>
      <c r="GJ23" s="265"/>
      <c r="GK23" s="265"/>
      <c r="GL23" s="265"/>
      <c r="GM23" s="265"/>
      <c r="GN23" s="265"/>
      <c r="GO23" s="265"/>
      <c r="GP23" s="265"/>
      <c r="GQ23" s="265"/>
      <c r="GR23" s="265"/>
      <c r="GS23" s="265"/>
      <c r="GT23" s="265"/>
      <c r="GU23" s="265"/>
      <c r="GV23" s="265"/>
      <c r="GW23" s="265"/>
      <c r="GX23" s="265"/>
      <c r="GY23" s="265"/>
      <c r="GZ23" s="265"/>
      <c r="HA23" s="265"/>
      <c r="HB23" s="265"/>
      <c r="HC23" s="265"/>
      <c r="HD23" s="265"/>
      <c r="HE23" s="265"/>
      <c r="HF23" s="265"/>
      <c r="HG23" s="265"/>
      <c r="HH23" s="265"/>
      <c r="HI23" s="265"/>
      <c r="HJ23" s="265"/>
      <c r="HK23" s="265"/>
      <c r="HL23" s="265"/>
      <c r="HM23" s="265"/>
      <c r="HN23" s="265"/>
      <c r="HO23" s="265"/>
      <c r="HP23" s="265"/>
      <c r="HQ23" s="265"/>
      <c r="HR23" s="265"/>
      <c r="HS23" s="265"/>
      <c r="HT23" s="265"/>
      <c r="HU23" s="265"/>
      <c r="HV23" s="265"/>
      <c r="HW23" s="265"/>
      <c r="HX23" s="265"/>
      <c r="HY23" s="265"/>
      <c r="HZ23" s="265"/>
      <c r="IA23" s="265"/>
      <c r="IB23" s="265"/>
      <c r="IC23" s="265"/>
      <c r="ID23" s="265"/>
      <c r="IE23" s="265"/>
      <c r="IF23" s="265"/>
      <c r="IG23" s="265"/>
      <c r="IH23" s="265"/>
      <c r="II23" s="265"/>
      <c r="IJ23" s="265"/>
      <c r="IK23" s="265"/>
      <c r="IL23" s="265"/>
      <c r="IM23" s="265"/>
      <c r="IN23" s="265"/>
      <c r="IO23" s="265"/>
      <c r="IP23" s="265"/>
      <c r="IQ23" s="265"/>
      <c r="IR23" s="265"/>
      <c r="IS23" s="265"/>
      <c r="IT23" s="265"/>
      <c r="IU23" s="265"/>
      <c r="IV23"/>
    </row>
    <row r="24" ht="15.75" customHeight="1">
      <c r="A24" s="242" t="s">
        <v>6</v>
      </c>
      <c r="B24" s="243"/>
      <c r="C24" s="243"/>
      <c r="D24" s="243"/>
      <c r="E24" s="244"/>
      <c r="F24" s="245"/>
      <c r="G24" s="245"/>
      <c r="H24" s="245"/>
      <c r="I24" s="245"/>
      <c r="J24" s="245"/>
      <c r="K24" s="245"/>
      <c r="L24" s="245"/>
      <c r="M24" s="245"/>
      <c r="N24" s="245"/>
      <c r="O24" s="245"/>
      <c r="P24" s="246"/>
      <c r="Q24" s="247"/>
      <c r="R24" s="247"/>
      <c r="S24" s="247"/>
      <c r="T24" s="247"/>
      <c r="U24" s="247"/>
      <c r="V24" s="247"/>
      <c r="W24" s="247"/>
      <c r="X24" s="247"/>
      <c r="Y24" s="247"/>
      <c r="Z24" s="247"/>
      <c r="AA24" s="247"/>
      <c r="AB24" s="247"/>
      <c r="AC24" s="247"/>
      <c r="AD24" s="247"/>
      <c r="AE24" s="247"/>
      <c r="AF24" s="247"/>
      <c r="AG24" s="247"/>
      <c r="AH24" s="247"/>
      <c r="IV24"/>
    </row>
    <row r="25" ht="15.75" customHeight="1">
      <c r="A25" s="248" t="str">
        <f t="shared" ref="A25:A28" si="124">A6</f>
        <v xml:space="preserve">Труднореализуемые активы</v>
      </c>
      <c r="B25" s="259" t="s">
        <v>436</v>
      </c>
      <c r="C25" s="259">
        <f t="shared" ref="C25:C28" si="125">AVERAGE(C6,D6)</f>
        <v>17062074</v>
      </c>
      <c r="D25" s="259">
        <f t="shared" ref="D25:D28" si="126">AVERAGE(D6,E6)</f>
        <v>16893367</v>
      </c>
      <c r="E25" s="259">
        <f t="shared" ref="E25:E28" si="127">AVERAGE(E6,F6)</f>
        <v>14194149.5</v>
      </c>
      <c r="F25" s="259">
        <f t="shared" ref="F25:F28" si="128">AVERAGE(F6,G6)</f>
        <v>9906137.5</v>
      </c>
      <c r="G25" s="259">
        <f t="shared" ref="G25:G28" si="129">AVERAGE(G6,H6)</f>
        <v>11120926</v>
      </c>
      <c r="H25" s="259">
        <f t="shared" ref="H25:H28" si="130">AVERAGE(H6,I6)</f>
        <v>14701906.5</v>
      </c>
      <c r="I25" s="259">
        <f t="shared" ref="I25:I28" si="131">AVERAGE(I6,J6)</f>
        <v>19711089.5</v>
      </c>
      <c r="J25" s="267">
        <f t="shared" ref="J25:J28" si="132">C25/C$29*100</f>
        <v>35.267471461004583</v>
      </c>
      <c r="K25" s="267">
        <f t="shared" ref="K25:K28" si="133">D25/D$29*100</f>
        <v>33.893950394342923</v>
      </c>
      <c r="L25" s="267">
        <f t="shared" ref="L25:L28" si="134">E25/E$29*100</f>
        <v>25.90628966567942</v>
      </c>
      <c r="M25" s="267">
        <f t="shared" ref="M25:M28" si="135">F25/F$29*100</f>
        <v>18.222959915434572</v>
      </c>
      <c r="N25" s="267">
        <f t="shared" ref="N25:N28" si="136">G25/G$29*100</f>
        <v>23.002781718985883</v>
      </c>
      <c r="O25" s="267">
        <f t="shared" ref="O25:O28" si="137">H25/H$29*100</f>
        <v>36.842364036321406</v>
      </c>
      <c r="P25" s="268">
        <f t="shared" ref="P25:P28" si="138">I25/I$29*100</f>
        <v>62.438364331349085</v>
      </c>
      <c r="Q25" s="269">
        <f t="shared" ref="Q25:Q35" si="139">C25-D25</f>
        <v>168707</v>
      </c>
      <c r="R25" s="269">
        <f t="shared" ref="R25:R35" si="140">Q25/D25*100</f>
        <v>0.99865823077187632</v>
      </c>
      <c r="S25" s="254"/>
      <c r="T25" s="269">
        <f t="shared" ref="T25:T35" si="141">D25-E25</f>
        <v>2699217.5</v>
      </c>
      <c r="U25" s="269">
        <f t="shared" ref="U25:U35" si="142">T25/E25*100</f>
        <v>19.016408838021608</v>
      </c>
      <c r="V25" s="254"/>
      <c r="W25" s="269">
        <f t="shared" ref="W25:W35" si="143">E25-F25</f>
        <v>4288012</v>
      </c>
      <c r="X25" s="269">
        <f t="shared" ref="X25:X35" si="144">W25/F25*100</f>
        <v>43.286417132812865</v>
      </c>
      <c r="Y25" s="254"/>
      <c r="Z25" s="253">
        <f t="shared" ref="Z25:Z35" si="145">F25-G25</f>
        <v>-1214788.5</v>
      </c>
      <c r="AA25" s="253">
        <f t="shared" ref="AA25:AA35" si="146">Z25/G25*100</f>
        <v>-10.923447381989593</v>
      </c>
      <c r="AB25" s="254"/>
      <c r="AC25" s="253">
        <f t="shared" ref="AC25:AC35" si="147">G25-H25</f>
        <v>-3580980.5</v>
      </c>
      <c r="AD25" s="253">
        <f t="shared" ref="AD25:AD35" si="148">AC25/H25*100</f>
        <v>-24.35725257809251</v>
      </c>
      <c r="AE25" s="254"/>
      <c r="AF25" s="253">
        <f t="shared" ref="AF25:AF35" si="149">H25-I25</f>
        <v>-5009183</v>
      </c>
      <c r="AG25" s="253">
        <f t="shared" ref="AG25:AG35" si="150">AF25/I25*100</f>
        <v>-25.413019407171785</v>
      </c>
      <c r="AH25" s="253"/>
      <c r="AI25" s="270"/>
      <c r="AJ25" s="270"/>
      <c r="AK25" s="270"/>
      <c r="AL25" s="270"/>
      <c r="AM25" s="270"/>
      <c r="AN25" s="270"/>
      <c r="AO25" s="270"/>
      <c r="AP25" s="270"/>
      <c r="AQ25" s="270"/>
      <c r="AR25" s="270"/>
      <c r="AS25" s="270"/>
      <c r="AT25" s="270"/>
      <c r="AU25" s="270"/>
      <c r="AV25" s="270"/>
      <c r="AW25" s="270"/>
      <c r="AX25" s="270"/>
      <c r="AY25" s="270"/>
      <c r="AZ25" s="270"/>
      <c r="BA25" s="270"/>
      <c r="BB25" s="270"/>
      <c r="BC25" s="270"/>
      <c r="BD25" s="270"/>
      <c r="BE25" s="270"/>
      <c r="BF25" s="270"/>
      <c r="BG25" s="270"/>
      <c r="BH25" s="270"/>
      <c r="BI25" s="270"/>
      <c r="BJ25" s="270"/>
      <c r="BK25" s="270"/>
      <c r="BL25" s="270"/>
      <c r="BM25" s="270"/>
      <c r="BN25" s="270"/>
      <c r="BO25" s="270"/>
      <c r="BP25" s="270"/>
      <c r="IV25"/>
    </row>
    <row r="26" ht="15.75" customHeight="1">
      <c r="A26" s="248" t="str">
        <f t="shared" si="124"/>
        <v xml:space="preserve">Медленно реализуемые активы</v>
      </c>
      <c r="B26" s="259" t="s">
        <v>438</v>
      </c>
      <c r="C26" s="259">
        <f t="shared" si="125"/>
        <v>2931475</v>
      </c>
      <c r="D26" s="259">
        <f t="shared" si="126"/>
        <v>2807168.5</v>
      </c>
      <c r="E26" s="259">
        <f t="shared" si="127"/>
        <v>2756822</v>
      </c>
      <c r="F26" s="259">
        <f t="shared" si="128"/>
        <v>2387108</v>
      </c>
      <c r="G26" s="259">
        <f t="shared" si="129"/>
        <v>2142335.5</v>
      </c>
      <c r="H26" s="259">
        <f t="shared" si="130"/>
        <v>1791297.5</v>
      </c>
      <c r="I26" s="259">
        <f t="shared" si="131"/>
        <v>1778496.5</v>
      </c>
      <c r="J26" s="267">
        <f t="shared" si="132"/>
        <v>6.0593870886475116</v>
      </c>
      <c r="K26" s="267">
        <f t="shared" si="133"/>
        <v>5.6321531336862591</v>
      </c>
      <c r="L26" s="267">
        <f t="shared" si="134"/>
        <v>5.0315821521196238</v>
      </c>
      <c r="M26" s="267">
        <f t="shared" si="135"/>
        <v>4.3912345652191069</v>
      </c>
      <c r="N26" s="267">
        <f t="shared" si="136"/>
        <v>4.4312565226433911</v>
      </c>
      <c r="O26" s="267">
        <f t="shared" si="137"/>
        <v>4.4889167668392158</v>
      </c>
      <c r="P26" s="268">
        <f t="shared" si="138"/>
        <v>5.6337024104643829</v>
      </c>
      <c r="Q26" s="269">
        <f t="shared" si="139"/>
        <v>124306.5</v>
      </c>
      <c r="R26" s="269">
        <f t="shared" si="140"/>
        <v>4.4281809232327873</v>
      </c>
      <c r="S26" s="254"/>
      <c r="T26" s="269">
        <f t="shared" si="141"/>
        <v>50346.5</v>
      </c>
      <c r="U26" s="269">
        <f t="shared" si="142"/>
        <v>1.8262513865603218</v>
      </c>
      <c r="V26" s="254"/>
      <c r="W26" s="269">
        <f t="shared" si="143"/>
        <v>369714</v>
      </c>
      <c r="X26" s="269">
        <f t="shared" si="144"/>
        <v>15.487946083713011</v>
      </c>
      <c r="Y26" s="254"/>
      <c r="Z26" s="253">
        <f t="shared" si="145"/>
        <v>244772.5</v>
      </c>
      <c r="AA26" s="253">
        <f t="shared" si="146"/>
        <v>11.425498013733144</v>
      </c>
      <c r="AB26" s="254"/>
      <c r="AC26" s="253">
        <f t="shared" si="147"/>
        <v>351038</v>
      </c>
      <c r="AD26" s="253">
        <f t="shared" si="148"/>
        <v>19.596856468565381</v>
      </c>
      <c r="AE26" s="254"/>
      <c r="AF26" s="253">
        <f t="shared" si="149"/>
        <v>12801</v>
      </c>
      <c r="AG26" s="253">
        <f t="shared" si="150"/>
        <v>0.71976526240001037</v>
      </c>
      <c r="AH26" s="253"/>
      <c r="IV26"/>
    </row>
    <row r="27" ht="15.75" customHeight="1">
      <c r="A27" s="248" t="str">
        <f t="shared" si="124"/>
        <v xml:space="preserve">Быстрореализуемые активы</v>
      </c>
      <c r="B27" s="259" t="s">
        <v>440</v>
      </c>
      <c r="C27" s="259">
        <f t="shared" si="125"/>
        <v>3372233</v>
      </c>
      <c r="D27" s="259">
        <f t="shared" si="126"/>
        <v>3303178</v>
      </c>
      <c r="E27" s="259">
        <f t="shared" si="127"/>
        <v>3592015</v>
      </c>
      <c r="F27" s="259">
        <f t="shared" si="128"/>
        <v>4705685</v>
      </c>
      <c r="G27" s="259">
        <f t="shared" si="129"/>
        <v>5448259.5</v>
      </c>
      <c r="H27" s="259">
        <f t="shared" si="130"/>
        <v>4045986.5</v>
      </c>
      <c r="I27" s="259">
        <f t="shared" si="131"/>
        <v>2339066</v>
      </c>
      <c r="J27" s="267">
        <f t="shared" si="132"/>
        <v>6.9704381241904034</v>
      </c>
      <c r="K27" s="267">
        <f t="shared" si="133"/>
        <v>6.6273201355114626</v>
      </c>
      <c r="L27" s="267">
        <f t="shared" si="134"/>
        <v>6.555925106570526</v>
      </c>
      <c r="M27" s="267">
        <f t="shared" si="135"/>
        <v>8.6564020668662973</v>
      </c>
      <c r="N27" s="267">
        <f t="shared" si="136"/>
        <v>11.269306533187178</v>
      </c>
      <c r="O27" s="267">
        <f t="shared" si="137"/>
        <v>10.139073290871625</v>
      </c>
      <c r="P27" s="268">
        <f t="shared" si="138"/>
        <v>7.4094055076494563</v>
      </c>
      <c r="Q27" s="269">
        <f t="shared" si="139"/>
        <v>69055</v>
      </c>
      <c r="R27" s="269">
        <f t="shared" si="140"/>
        <v>2.0905624825546791</v>
      </c>
      <c r="S27" s="254"/>
      <c r="T27" s="269">
        <f t="shared" si="141"/>
        <v>-288837</v>
      </c>
      <c r="U27" s="269">
        <f t="shared" si="142"/>
        <v>-8.0410855745312873</v>
      </c>
      <c r="V27" s="254"/>
      <c r="W27" s="269">
        <f t="shared" si="143"/>
        <v>-1113670</v>
      </c>
      <c r="X27" s="269">
        <f t="shared" si="144"/>
        <v>-23.666480013005543</v>
      </c>
      <c r="Y27" s="254"/>
      <c r="Z27" s="253">
        <f t="shared" si="145"/>
        <v>-742574.5</v>
      </c>
      <c r="AA27" s="253">
        <f t="shared" si="146"/>
        <v>-13.629572893875558</v>
      </c>
      <c r="AB27" s="254"/>
      <c r="AC27" s="253">
        <f t="shared" si="147"/>
        <v>1402273</v>
      </c>
      <c r="AD27" s="253">
        <f t="shared" si="148"/>
        <v>34.658370708849375</v>
      </c>
      <c r="AE27" s="254"/>
      <c r="AF27" s="253">
        <f t="shared" si="149"/>
        <v>1706920.5</v>
      </c>
      <c r="AG27" s="253">
        <f t="shared" si="150"/>
        <v>72.974447920665781</v>
      </c>
      <c r="AH27" s="253"/>
      <c r="IV27"/>
    </row>
    <row r="28" ht="15.75" customHeight="1">
      <c r="A28" s="248" t="str">
        <f t="shared" si="124"/>
        <v xml:space="preserve">Наиболее ликвидные активы</v>
      </c>
      <c r="B28" s="259" t="s">
        <v>442</v>
      </c>
      <c r="C28" s="259">
        <f t="shared" si="125"/>
        <v>25013286</v>
      </c>
      <c r="D28" s="259">
        <f t="shared" si="126"/>
        <v>26838122</v>
      </c>
      <c r="E28" s="259">
        <f t="shared" si="127"/>
        <v>34247374</v>
      </c>
      <c r="F28" s="259">
        <f t="shared" si="128"/>
        <v>37361818.5</v>
      </c>
      <c r="G28" s="259">
        <f t="shared" si="129"/>
        <v>29634484</v>
      </c>
      <c r="H28" s="259">
        <f t="shared" si="130"/>
        <v>19365704</v>
      </c>
      <c r="I28" s="259">
        <f t="shared" si="131"/>
        <v>7740223.5</v>
      </c>
      <c r="J28" s="267">
        <f t="shared" si="132"/>
        <v>51.702703326157504</v>
      </c>
      <c r="K28" s="267">
        <f t="shared" si="133"/>
        <v>53.846576336459364</v>
      </c>
      <c r="L28" s="267">
        <f t="shared" si="134"/>
        <v>62.506203075630431</v>
      </c>
      <c r="M28" s="267">
        <f t="shared" si="135"/>
        <v>68.729403452480014</v>
      </c>
      <c r="N28" s="267">
        <f t="shared" si="136"/>
        <v>61.296655225183549</v>
      </c>
      <c r="O28" s="267">
        <f t="shared" si="137"/>
        <v>48.529645905967747</v>
      </c>
      <c r="P28" s="268">
        <f t="shared" si="138"/>
        <v>24.518527750537075</v>
      </c>
      <c r="Q28" s="269">
        <f t="shared" si="139"/>
        <v>-1824836</v>
      </c>
      <c r="R28" s="269">
        <f t="shared" si="140"/>
        <v>-6.7994176343635377</v>
      </c>
      <c r="S28" s="254"/>
      <c r="T28" s="269">
        <f t="shared" si="141"/>
        <v>-7409252</v>
      </c>
      <c r="U28" s="269">
        <f t="shared" si="142"/>
        <v>-21.634511305888736</v>
      </c>
      <c r="V28" s="254"/>
      <c r="W28" s="269">
        <f t="shared" si="143"/>
        <v>-3114444.5</v>
      </c>
      <c r="X28" s="269">
        <f t="shared" si="144"/>
        <v>-8.3359017977136194</v>
      </c>
      <c r="Y28" s="254"/>
      <c r="Z28" s="253">
        <f t="shared" si="145"/>
        <v>7727334.5</v>
      </c>
      <c r="AA28" s="253">
        <f t="shared" si="146"/>
        <v>26.075481860929315</v>
      </c>
      <c r="AB28" s="254"/>
      <c r="AC28" s="253">
        <f t="shared" si="147"/>
        <v>10268780</v>
      </c>
      <c r="AD28" s="253">
        <f t="shared" si="148"/>
        <v>53.025596177655096</v>
      </c>
      <c r="AE28" s="254"/>
      <c r="AF28" s="253">
        <f t="shared" si="149"/>
        <v>11625480.5</v>
      </c>
      <c r="AG28" s="253">
        <f t="shared" si="150"/>
        <v>150.19566941445555</v>
      </c>
      <c r="AH28" s="253"/>
      <c r="IV28"/>
    </row>
    <row r="29" s="258" customFormat="1" ht="15.75" customHeight="1">
      <c r="A29" s="255" t="s">
        <v>443</v>
      </c>
      <c r="B29" s="256"/>
      <c r="C29" s="271">
        <f>SUM(C25:C28)</f>
        <v>48379068</v>
      </c>
      <c r="D29" s="271">
        <f>SUM(D25:D28)</f>
        <v>49841835.5</v>
      </c>
      <c r="E29" s="271">
        <f>SUM(E25:E28)</f>
        <v>54790360.5</v>
      </c>
      <c r="F29" s="271">
        <f>SUM(F25:F28)</f>
        <v>54360749</v>
      </c>
      <c r="G29" s="271">
        <f>SUM(G25:G28)</f>
        <v>48346005</v>
      </c>
      <c r="H29" s="271">
        <f>SUM(H25:H28)</f>
        <v>39904894.5</v>
      </c>
      <c r="I29" s="271">
        <f>SUM(I25:I28)</f>
        <v>31568875.5</v>
      </c>
      <c r="J29" s="272">
        <f>SUM(J25:J28)</f>
        <v>100</v>
      </c>
      <c r="K29" s="272">
        <f>SUM(K25:K28)</f>
        <v>100</v>
      </c>
      <c r="L29" s="272">
        <f>SUM(L25:L28)</f>
        <v>100</v>
      </c>
      <c r="M29" s="272">
        <f>SUM(M25:M28)</f>
        <v>100</v>
      </c>
      <c r="N29" s="272">
        <f>SUM(N25:N28)</f>
        <v>100</v>
      </c>
      <c r="O29" s="272">
        <f>SUM(O25:O28)</f>
        <v>100</v>
      </c>
      <c r="P29" s="273">
        <f>SUM(P25:P28)</f>
        <v>100</v>
      </c>
      <c r="Q29" s="269">
        <f t="shared" si="139"/>
        <v>-1462767.5</v>
      </c>
      <c r="R29" s="269">
        <f t="shared" si="140"/>
        <v>-2.9348186825904516</v>
      </c>
      <c r="S29" s="274"/>
      <c r="T29" s="269">
        <f t="shared" si="141"/>
        <v>-4948525</v>
      </c>
      <c r="U29" s="269">
        <f t="shared" si="142"/>
        <v>-9.0317438228938105</v>
      </c>
      <c r="V29" s="274"/>
      <c r="W29" s="269">
        <f t="shared" si="143"/>
        <v>429611.5</v>
      </c>
      <c r="X29" s="269">
        <f t="shared" si="144"/>
        <v>0.7902972418573555</v>
      </c>
      <c r="Y29" s="274"/>
      <c r="Z29" s="253">
        <f t="shared" si="145"/>
        <v>6014744</v>
      </c>
      <c r="AA29" s="253">
        <f t="shared" si="146"/>
        <v>12.441036234534787</v>
      </c>
      <c r="AB29" s="274"/>
      <c r="AC29" s="253">
        <f t="shared" si="147"/>
        <v>8441110.5</v>
      </c>
      <c r="AD29" s="253">
        <f t="shared" si="148"/>
        <v>21.153070583860334</v>
      </c>
      <c r="AE29" s="274"/>
      <c r="AF29" s="253">
        <f t="shared" si="149"/>
        <v>8336019</v>
      </c>
      <c r="AG29" s="253">
        <f t="shared" si="150"/>
        <v>26.405815436789947</v>
      </c>
      <c r="AH29" s="253"/>
      <c r="BQ29" s="258"/>
      <c r="BR29" s="258"/>
      <c r="BS29" s="258"/>
      <c r="BT29" s="258"/>
      <c r="BU29" s="258"/>
      <c r="BV29" s="258"/>
      <c r="BW29" s="258"/>
      <c r="BX29" s="258"/>
      <c r="BY29" s="258"/>
      <c r="BZ29" s="258"/>
      <c r="CA29" s="258"/>
      <c r="CB29" s="258"/>
      <c r="CC29" s="258"/>
      <c r="CD29" s="258"/>
      <c r="CE29" s="258"/>
      <c r="CF29" s="258"/>
      <c r="CG29" s="258"/>
      <c r="CH29" s="258"/>
      <c r="CI29" s="258"/>
      <c r="CJ29" s="258"/>
      <c r="CK29" s="258"/>
      <c r="CL29" s="258"/>
      <c r="CM29" s="258"/>
      <c r="CN29" s="258"/>
      <c r="CO29" s="258"/>
      <c r="CP29" s="258"/>
      <c r="CQ29" s="258"/>
      <c r="CR29" s="258"/>
      <c r="CS29" s="258"/>
      <c r="CT29" s="258"/>
      <c r="CU29" s="258"/>
      <c r="CV29" s="258"/>
      <c r="CW29" s="258"/>
      <c r="CX29" s="258"/>
      <c r="CY29" s="258"/>
      <c r="CZ29" s="258"/>
      <c r="DA29" s="258"/>
      <c r="DB29" s="258"/>
      <c r="DC29" s="258"/>
      <c r="DD29" s="258"/>
      <c r="DE29" s="258"/>
      <c r="DF29" s="258"/>
      <c r="DG29" s="258"/>
      <c r="DH29" s="258"/>
      <c r="DI29" s="258"/>
      <c r="DJ29" s="258"/>
      <c r="DK29" s="258"/>
      <c r="DL29" s="258"/>
      <c r="DM29" s="258"/>
      <c r="DN29" s="258"/>
      <c r="DO29" s="258"/>
      <c r="DP29" s="258"/>
      <c r="DQ29" s="258"/>
      <c r="DR29" s="258"/>
      <c r="DS29" s="258"/>
      <c r="DT29" s="258"/>
      <c r="DU29" s="258"/>
      <c r="DV29" s="258"/>
      <c r="DW29" s="258"/>
      <c r="DX29" s="258"/>
      <c r="DY29" s="258"/>
      <c r="DZ29" s="258"/>
      <c r="EA29" s="258"/>
      <c r="EB29" s="258"/>
      <c r="EC29" s="258"/>
      <c r="ED29" s="258"/>
      <c r="EE29" s="258"/>
      <c r="EF29" s="258"/>
      <c r="EG29" s="258"/>
      <c r="EH29" s="258"/>
      <c r="EI29" s="258"/>
      <c r="EJ29" s="258"/>
      <c r="EK29" s="258"/>
      <c r="EL29" s="258"/>
      <c r="EM29" s="258"/>
      <c r="EN29" s="258"/>
      <c r="EO29" s="258"/>
      <c r="EP29" s="258"/>
      <c r="EQ29" s="258"/>
      <c r="ER29" s="258"/>
      <c r="ES29" s="258"/>
      <c r="ET29" s="258"/>
      <c r="EU29" s="258"/>
      <c r="EV29" s="258"/>
      <c r="EW29" s="258"/>
      <c r="EX29" s="258"/>
      <c r="EY29" s="258"/>
      <c r="EZ29" s="258"/>
      <c r="FA29" s="258"/>
      <c r="FB29" s="258"/>
      <c r="FC29" s="258"/>
      <c r="FD29" s="258"/>
      <c r="FE29" s="258"/>
      <c r="FF29" s="258"/>
      <c r="FG29" s="258"/>
      <c r="FH29" s="258"/>
      <c r="FI29" s="258"/>
      <c r="FJ29" s="258"/>
      <c r="FK29" s="258"/>
      <c r="FL29" s="258"/>
      <c r="FM29" s="258"/>
      <c r="FN29" s="258"/>
      <c r="FO29" s="258"/>
      <c r="FP29" s="258"/>
      <c r="FQ29" s="258"/>
      <c r="FR29" s="258"/>
      <c r="FS29" s="258"/>
      <c r="FT29" s="258"/>
      <c r="FU29" s="258"/>
      <c r="FV29" s="258"/>
      <c r="FW29" s="258"/>
      <c r="FX29" s="258"/>
      <c r="FY29" s="258"/>
      <c r="FZ29" s="258"/>
      <c r="GA29" s="258"/>
      <c r="GB29" s="258"/>
      <c r="GC29" s="258"/>
      <c r="GD29" s="258"/>
      <c r="GE29" s="258"/>
      <c r="GF29" s="258"/>
      <c r="GG29" s="258"/>
      <c r="GH29" s="258"/>
      <c r="GI29" s="258"/>
      <c r="GJ29" s="258"/>
      <c r="GK29" s="258"/>
      <c r="GL29" s="258"/>
      <c r="GM29" s="258"/>
      <c r="GN29" s="258"/>
      <c r="GO29" s="258"/>
      <c r="GP29" s="258"/>
      <c r="GQ29" s="258"/>
      <c r="GR29" s="258"/>
      <c r="GS29" s="258"/>
      <c r="GT29" s="258"/>
      <c r="GU29" s="258"/>
      <c r="GV29" s="258"/>
      <c r="GW29" s="258"/>
      <c r="GX29" s="258"/>
      <c r="GY29" s="258"/>
      <c r="GZ29" s="258"/>
      <c r="HA29" s="258"/>
      <c r="HB29" s="258"/>
      <c r="HC29" s="258"/>
      <c r="HD29" s="258"/>
      <c r="HE29" s="258"/>
      <c r="HF29" s="258"/>
      <c r="HG29" s="258"/>
      <c r="HH29" s="258"/>
      <c r="HI29" s="258"/>
      <c r="HJ29" s="258"/>
      <c r="HK29" s="258"/>
      <c r="HL29" s="258"/>
      <c r="HM29" s="258"/>
      <c r="HN29" s="258"/>
      <c r="HO29" s="258"/>
      <c r="HP29" s="258"/>
      <c r="HQ29" s="258"/>
      <c r="HR29" s="258"/>
      <c r="HS29" s="258"/>
      <c r="HT29" s="258"/>
      <c r="HU29" s="258"/>
      <c r="HV29" s="258"/>
      <c r="HW29" s="258"/>
      <c r="HX29" s="258"/>
      <c r="HY29" s="258"/>
      <c r="HZ29" s="258"/>
      <c r="IA29" s="258"/>
      <c r="IB29" s="258"/>
      <c r="IC29" s="258"/>
      <c r="ID29" s="258"/>
      <c r="IE29" s="258"/>
      <c r="IF29" s="258"/>
      <c r="IG29" s="258"/>
      <c r="IH29" s="258"/>
      <c r="II29" s="258"/>
      <c r="IJ29" s="258"/>
      <c r="IK29" s="258"/>
      <c r="IL29" s="258"/>
      <c r="IM29" s="258"/>
      <c r="IN29" s="258"/>
      <c r="IO29" s="258"/>
      <c r="IP29" s="258"/>
      <c r="IQ29" s="258"/>
      <c r="IR29" s="258"/>
      <c r="IS29" s="258"/>
      <c r="IT29" s="258"/>
      <c r="IU29" s="258"/>
      <c r="IV29" s="275"/>
    </row>
    <row r="30" ht="15.75" customHeight="1">
      <c r="A30" s="242" t="s">
        <v>36</v>
      </c>
      <c r="B30" s="249"/>
      <c r="C30" s="249"/>
      <c r="D30" s="249"/>
      <c r="E30" s="249"/>
      <c r="F30" s="249"/>
      <c r="G30" s="249"/>
      <c r="H30" s="249"/>
      <c r="I30" s="249"/>
      <c r="J30" s="267"/>
      <c r="K30" s="267"/>
      <c r="L30" s="267"/>
      <c r="M30" s="267"/>
      <c r="N30" s="267"/>
      <c r="O30" s="267"/>
      <c r="P30" s="268"/>
      <c r="Q30" s="269"/>
      <c r="R30" s="269"/>
      <c r="S30" s="254"/>
      <c r="T30" s="269"/>
      <c r="U30" s="269"/>
      <c r="V30" s="254"/>
      <c r="W30" s="269"/>
      <c r="X30" s="269"/>
      <c r="Y30" s="254"/>
      <c r="Z30" s="253"/>
      <c r="AA30" s="253"/>
      <c r="AB30" s="254"/>
      <c r="AC30" s="253"/>
      <c r="AD30" s="253"/>
      <c r="AE30" s="254"/>
      <c r="AF30" s="253"/>
      <c r="AG30" s="253"/>
      <c r="AH30" s="253"/>
      <c r="IV30"/>
    </row>
    <row r="31" ht="15.75" customHeight="1">
      <c r="A31" s="248" t="str">
        <f t="shared" ref="A31:A34" si="151">A12</f>
        <v xml:space="preserve">Бессрочные пассивы</v>
      </c>
      <c r="B31" s="259" t="s">
        <v>445</v>
      </c>
      <c r="C31" s="259">
        <f t="shared" ref="C31:C34" si="152">AVERAGE(C12,D12)</f>
        <v>43081363</v>
      </c>
      <c r="D31" s="259">
        <f t="shared" ref="D31:D34" si="153">AVERAGE(D12,E12)</f>
        <v>46386334</v>
      </c>
      <c r="E31" s="259">
        <f t="shared" ref="E31:E34" si="154">AVERAGE(E12,F12)</f>
        <v>44142194</v>
      </c>
      <c r="F31" s="259">
        <f t="shared" ref="F31:F34" si="155">AVERAGE(F12,G12)</f>
        <v>38083303</v>
      </c>
      <c r="G31" s="259">
        <f t="shared" ref="G31:G34" si="156">AVERAGE(G12,H12)</f>
        <v>30523166</v>
      </c>
      <c r="H31" s="259">
        <f t="shared" ref="H31:H34" si="157">AVERAGE(H12,I12)</f>
        <v>26020781</v>
      </c>
      <c r="I31" s="259">
        <f t="shared" ref="I31:I34" si="158">AVERAGE(I12,J12)</f>
        <v>23984206.5</v>
      </c>
      <c r="J31" s="267">
        <f t="shared" ref="J31:J34" si="159">C31/$C$35*100</f>
        <v>89.049592687482118</v>
      </c>
      <c r="K31" s="267">
        <f t="shared" ref="K31:K34" si="160">D31/$C$35*100</f>
        <v>95.88099960916982</v>
      </c>
      <c r="L31" s="267">
        <f t="shared" ref="L31:L34" si="161">E31/$C$35*100</f>
        <v>91.242340592423147</v>
      </c>
      <c r="M31" s="267">
        <f t="shared" ref="M31:M34" si="162">F31/$C$35*100</f>
        <v>78.718554478974255</v>
      </c>
      <c r="N31" s="267">
        <f t="shared" ref="N31:N34" si="163">G31/$C$35*100</f>
        <v>63.09167840934844</v>
      </c>
      <c r="O31" s="267">
        <f t="shared" ref="O31:O34" si="164">H31/$C$35*100</f>
        <v>53.785205204862564</v>
      </c>
      <c r="P31" s="268">
        <f t="shared" ref="P31:P34" si="165">I31/$C$35*100</f>
        <v>49.575586077846722</v>
      </c>
      <c r="Q31" s="269">
        <f t="shared" si="139"/>
        <v>-3304971</v>
      </c>
      <c r="R31" s="269">
        <f t="shared" si="140"/>
        <v>-7.1248807892427974</v>
      </c>
      <c r="S31" s="254"/>
      <c r="T31" s="269">
        <f t="shared" si="141"/>
        <v>2244140</v>
      </c>
      <c r="U31" s="269">
        <f t="shared" si="142"/>
        <v>5.0838886712336953</v>
      </c>
      <c r="V31" s="254"/>
      <c r="W31" s="269">
        <f t="shared" si="143"/>
        <v>6058891</v>
      </c>
      <c r="X31" s="269">
        <f t="shared" si="144"/>
        <v>15.909573284649181</v>
      </c>
      <c r="Y31" s="254"/>
      <c r="Z31" s="253">
        <f t="shared" si="145"/>
        <v>7560137</v>
      </c>
      <c r="AA31" s="253">
        <f t="shared" si="146"/>
        <v>24.76852171888067</v>
      </c>
      <c r="AB31" s="254"/>
      <c r="AC31" s="253">
        <f t="shared" si="147"/>
        <v>4502385</v>
      </c>
      <c r="AD31" s="253">
        <f t="shared" si="148"/>
        <v>17.30303560066087</v>
      </c>
      <c r="AE31" s="254"/>
      <c r="AF31" s="253">
        <f t="shared" si="149"/>
        <v>2036574.5</v>
      </c>
      <c r="AG31" s="253">
        <f t="shared" si="150"/>
        <v>8.4913148992442178</v>
      </c>
      <c r="AH31" s="253"/>
      <c r="AI31" s="270"/>
      <c r="AJ31" s="270"/>
      <c r="AK31" s="270"/>
      <c r="AL31" s="270"/>
      <c r="AM31" s="270"/>
      <c r="AN31" s="270"/>
      <c r="AO31" s="270"/>
      <c r="AP31" s="270"/>
      <c r="AQ31" s="270"/>
      <c r="AR31" s="270"/>
      <c r="AS31" s="270"/>
      <c r="AT31" s="270"/>
      <c r="AU31" s="270"/>
      <c r="AV31" s="270"/>
      <c r="AW31" s="270"/>
      <c r="AX31" s="270"/>
      <c r="AY31" s="270"/>
      <c r="AZ31" s="270"/>
      <c r="BA31" s="270"/>
      <c r="BB31" s="270"/>
      <c r="BC31" s="270"/>
      <c r="BD31" s="270"/>
      <c r="BE31" s="270"/>
      <c r="BF31" s="270"/>
      <c r="BG31" s="270"/>
      <c r="BH31" s="270"/>
      <c r="BI31" s="270"/>
      <c r="BJ31" s="270"/>
      <c r="BK31" s="270"/>
      <c r="BL31" s="270"/>
      <c r="BM31" s="270"/>
      <c r="BN31" s="270"/>
      <c r="BO31" s="270"/>
      <c r="BP31" s="270"/>
      <c r="IV31"/>
    </row>
    <row r="32" ht="15.75" customHeight="1">
      <c r="A32" s="248" t="str">
        <f t="shared" si="151"/>
        <v xml:space="preserve">Долгосрочные пассивы</v>
      </c>
      <c r="B32" s="259" t="s">
        <v>447</v>
      </c>
      <c r="C32" s="259">
        <f t="shared" si="152"/>
        <v>613551</v>
      </c>
      <c r="D32" s="259">
        <f t="shared" si="153"/>
        <v>485837.5</v>
      </c>
      <c r="E32" s="259">
        <f t="shared" si="154"/>
        <v>1840568.5</v>
      </c>
      <c r="F32" s="259">
        <f t="shared" si="155"/>
        <v>7234583</v>
      </c>
      <c r="G32" s="259">
        <f t="shared" si="156"/>
        <v>9919025</v>
      </c>
      <c r="H32" s="259">
        <f t="shared" si="157"/>
        <v>6832018</v>
      </c>
      <c r="I32" s="259">
        <f t="shared" si="158"/>
        <v>5300913.5</v>
      </c>
      <c r="J32" s="267">
        <f t="shared" si="159"/>
        <v>1.2682158325166579</v>
      </c>
      <c r="K32" s="267">
        <f t="shared" si="160"/>
        <v>1.0042307966742972</v>
      </c>
      <c r="L32" s="267">
        <f t="shared" si="161"/>
        <v>3.8044728352352717</v>
      </c>
      <c r="M32" s="267">
        <f t="shared" si="162"/>
        <v>14.953952812815658</v>
      </c>
      <c r="N32" s="267">
        <f t="shared" si="163"/>
        <v>20.502720308708717</v>
      </c>
      <c r="O32" s="267">
        <f t="shared" si="164"/>
        <v>14.121847076508379</v>
      </c>
      <c r="P32" s="268">
        <f t="shared" si="165"/>
        <v>10.957039312952453</v>
      </c>
      <c r="Q32" s="269">
        <f t="shared" si="139"/>
        <v>127713.5</v>
      </c>
      <c r="R32" s="269">
        <f t="shared" si="140"/>
        <v>26.287287416059897</v>
      </c>
      <c r="S32" s="254"/>
      <c r="T32" s="269">
        <f t="shared" si="141"/>
        <v>-1354731</v>
      </c>
      <c r="U32" s="269">
        <f t="shared" si="142"/>
        <v>-73.60394356417595</v>
      </c>
      <c r="V32" s="254"/>
      <c r="W32" s="269">
        <f t="shared" si="143"/>
        <v>-5394014.5</v>
      </c>
      <c r="X32" s="269">
        <f t="shared" si="144"/>
        <v>-74.558747891896459</v>
      </c>
      <c r="Y32" s="254"/>
      <c r="Z32" s="253">
        <f t="shared" si="145"/>
        <v>-2684442</v>
      </c>
      <c r="AA32" s="253">
        <f t="shared" si="146"/>
        <v>-27.063567235691011</v>
      </c>
      <c r="AB32" s="254"/>
      <c r="AC32" s="253">
        <f t="shared" si="147"/>
        <v>3087007</v>
      </c>
      <c r="AD32" s="253">
        <f t="shared" si="148"/>
        <v>45.184409642948829</v>
      </c>
      <c r="AE32" s="254"/>
      <c r="AF32" s="253">
        <f t="shared" si="149"/>
        <v>1531104.5</v>
      </c>
      <c r="AG32" s="253">
        <f t="shared" si="150"/>
        <v>28.883785785223619</v>
      </c>
      <c r="AH32" s="253"/>
      <c r="IV32"/>
    </row>
    <row r="33" ht="15.75" customHeight="1">
      <c r="A33" s="248" t="str">
        <f t="shared" si="151"/>
        <v xml:space="preserve">Краткосрочные пассивы</v>
      </c>
      <c r="B33" s="259" t="s">
        <v>449</v>
      </c>
      <c r="C33" s="259">
        <f t="shared" si="152"/>
        <v>233446.5</v>
      </c>
      <c r="D33" s="259">
        <f t="shared" si="153"/>
        <v>633871</v>
      </c>
      <c r="E33" s="259">
        <f t="shared" si="154"/>
        <v>5998967.5</v>
      </c>
      <c r="F33" s="259">
        <f t="shared" si="155"/>
        <v>5557996</v>
      </c>
      <c r="G33" s="259">
        <f t="shared" si="156"/>
        <v>4926385.5</v>
      </c>
      <c r="H33" s="259">
        <f t="shared" si="157"/>
        <v>5210558.5</v>
      </c>
      <c r="I33" s="259">
        <f t="shared" si="158"/>
        <v>723104</v>
      </c>
      <c r="J33" s="267">
        <f t="shared" si="159"/>
        <v>0.48253616626099533</v>
      </c>
      <c r="K33" s="267">
        <f t="shared" si="160"/>
        <v>1.3102174684307684</v>
      </c>
      <c r="L33" s="267">
        <f t="shared" si="161"/>
        <v>12.399923661199923</v>
      </c>
      <c r="M33" s="267">
        <f t="shared" si="162"/>
        <v>11.488431319098583</v>
      </c>
      <c r="N33" s="267">
        <f t="shared" si="163"/>
        <v>10.182886325962293</v>
      </c>
      <c r="O33" s="267">
        <f t="shared" si="164"/>
        <v>10.77027465679992</v>
      </c>
      <c r="P33" s="268">
        <f t="shared" si="165"/>
        <v>1.4946629397656028</v>
      </c>
      <c r="Q33" s="269">
        <f t="shared" si="139"/>
        <v>-400424.5</v>
      </c>
      <c r="R33" s="269">
        <f t="shared" si="140"/>
        <v>-63.171291950570385</v>
      </c>
      <c r="S33" s="254"/>
      <c r="T33" s="269">
        <f t="shared" si="141"/>
        <v>-5365096.5</v>
      </c>
      <c r="U33" s="269">
        <f t="shared" si="142"/>
        <v>-89.433665043192846</v>
      </c>
      <c r="V33" s="254"/>
      <c r="W33" s="269">
        <f t="shared" si="143"/>
        <v>440971.5</v>
      </c>
      <c r="X33" s="269">
        <f t="shared" si="144"/>
        <v>7.9340017517105084</v>
      </c>
      <c r="Y33" s="254"/>
      <c r="Z33" s="253">
        <f t="shared" si="145"/>
        <v>631610.5</v>
      </c>
      <c r="AA33" s="253">
        <f t="shared" si="146"/>
        <v>12.820971886995039</v>
      </c>
      <c r="AB33" s="254"/>
      <c r="AC33" s="253">
        <f t="shared" si="147"/>
        <v>-284173</v>
      </c>
      <c r="AD33" s="253">
        <f t="shared" si="148"/>
        <v>-5.4537915657217928</v>
      </c>
      <c r="AE33" s="254"/>
      <c r="AF33" s="253">
        <f t="shared" si="149"/>
        <v>4487454.5</v>
      </c>
      <c r="AG33" s="253">
        <f t="shared" si="150"/>
        <v>620.58217075275479</v>
      </c>
      <c r="AH33" s="253"/>
      <c r="IV33"/>
    </row>
    <row r="34" ht="15.75" customHeight="1">
      <c r="A34" s="248" t="str">
        <f t="shared" si="151"/>
        <v xml:space="preserve">Наиболее срочные обязательства</v>
      </c>
      <c r="B34" s="259" t="s">
        <v>451</v>
      </c>
      <c r="C34" s="259">
        <f t="shared" si="152"/>
        <v>4450707.5</v>
      </c>
      <c r="D34" s="259">
        <f t="shared" si="153"/>
        <v>2335793</v>
      </c>
      <c r="E34" s="259">
        <f t="shared" si="154"/>
        <v>2808630.5</v>
      </c>
      <c r="F34" s="259">
        <f t="shared" si="155"/>
        <v>3484867</v>
      </c>
      <c r="G34" s="259">
        <f t="shared" si="156"/>
        <v>2977428.5</v>
      </c>
      <c r="H34" s="259">
        <f t="shared" si="157"/>
        <v>1841537</v>
      </c>
      <c r="I34" s="259">
        <f t="shared" si="158"/>
        <v>1560651.5</v>
      </c>
      <c r="J34" s="267">
        <f t="shared" si="159"/>
        <v>9.1996553137402319</v>
      </c>
      <c r="K34" s="267">
        <f t="shared" si="160"/>
        <v>4.8281066514137887</v>
      </c>
      <c r="L34" s="267">
        <f t="shared" si="161"/>
        <v>5.8054663227493339</v>
      </c>
      <c r="M34" s="267">
        <f t="shared" si="162"/>
        <v>7.203253688144633</v>
      </c>
      <c r="N34" s="267">
        <f t="shared" si="163"/>
        <v>6.1543734162055372</v>
      </c>
      <c r="O34" s="267">
        <f t="shared" si="164"/>
        <v>3.8064747340730087</v>
      </c>
      <c r="P34" s="268">
        <f t="shared" si="165"/>
        <v>3.2258816974316247</v>
      </c>
      <c r="Q34" s="269">
        <f t="shared" si="139"/>
        <v>2114914.5</v>
      </c>
      <c r="R34" s="269">
        <f t="shared" si="140"/>
        <v>90.543746813180789</v>
      </c>
      <c r="S34" s="254"/>
      <c r="T34" s="269">
        <f t="shared" si="141"/>
        <v>-472837.5</v>
      </c>
      <c r="U34" s="269">
        <f t="shared" si="142"/>
        <v>-16.835162190256071</v>
      </c>
      <c r="V34" s="254"/>
      <c r="W34" s="269">
        <f t="shared" si="143"/>
        <v>-676236.5</v>
      </c>
      <c r="X34" s="269">
        <f t="shared" si="144"/>
        <v>-19.404944291991633</v>
      </c>
      <c r="Y34" s="254"/>
      <c r="Z34" s="253">
        <f t="shared" si="145"/>
        <v>507438.5</v>
      </c>
      <c r="AA34" s="253">
        <f t="shared" si="146"/>
        <v>17.042844185846949</v>
      </c>
      <c r="AB34" s="254"/>
      <c r="AC34" s="253">
        <f t="shared" si="147"/>
        <v>1135891.5</v>
      </c>
      <c r="AD34" s="253">
        <f t="shared" si="148"/>
        <v>61.681709354740086</v>
      </c>
      <c r="AE34" s="254"/>
      <c r="AF34" s="253">
        <f t="shared" si="149"/>
        <v>280885.5</v>
      </c>
      <c r="AG34" s="253">
        <f t="shared" si="150"/>
        <v>17.997964311699313</v>
      </c>
      <c r="AH34" s="253"/>
      <c r="IV34"/>
    </row>
    <row r="35" s="258" customFormat="1" ht="15.75" customHeight="1">
      <c r="A35" s="255" t="s">
        <v>443</v>
      </c>
      <c r="B35" s="256"/>
      <c r="C35" s="271">
        <f>SUM(C31:C34)</f>
        <v>48379068</v>
      </c>
      <c r="D35" s="271">
        <f>SUM(D31:D34)</f>
        <v>49841835.5</v>
      </c>
      <c r="E35" s="271">
        <f>SUM(E31:E34)</f>
        <v>54790360.5</v>
      </c>
      <c r="F35" s="271">
        <f>SUM(F31:F34)</f>
        <v>54360749</v>
      </c>
      <c r="G35" s="271">
        <f>SUM(G31:G34)</f>
        <v>48346005</v>
      </c>
      <c r="H35" s="271">
        <f>SUM(H31:H34)</f>
        <v>39904894.5</v>
      </c>
      <c r="I35" s="271">
        <f>SUM(I31:I34)</f>
        <v>31568875.5</v>
      </c>
      <c r="J35" s="276">
        <f>SUM(J31:J34)</f>
        <v>100.00000000000001</v>
      </c>
      <c r="K35" s="276">
        <f>SUM(K31:K34)</f>
        <v>103.02355452568867</v>
      </c>
      <c r="L35" s="276">
        <f>SUM(L31:L34)</f>
        <v>113.25220341160768</v>
      </c>
      <c r="M35" s="276">
        <f>SUM(M31:M34)</f>
        <v>112.36419229903312</v>
      </c>
      <c r="N35" s="276">
        <f>SUM(N31:N34)</f>
        <v>99.931658460225009</v>
      </c>
      <c r="O35" s="276">
        <f>SUM(O31:O34)</f>
        <v>82.483801672243871</v>
      </c>
      <c r="P35" s="277">
        <f>SUM(P31:P34)</f>
        <v>65.253170027996404</v>
      </c>
      <c r="Q35" s="269">
        <f t="shared" si="139"/>
        <v>-1462767.5</v>
      </c>
      <c r="R35" s="269">
        <f t="shared" si="140"/>
        <v>-2.9348186825904516</v>
      </c>
      <c r="S35" s="274"/>
      <c r="T35" s="269">
        <f t="shared" si="141"/>
        <v>-4948525</v>
      </c>
      <c r="U35" s="269">
        <f t="shared" si="142"/>
        <v>-9.0317438228938105</v>
      </c>
      <c r="V35" s="274"/>
      <c r="W35" s="269">
        <f t="shared" si="143"/>
        <v>429611.5</v>
      </c>
      <c r="X35" s="269">
        <f t="shared" si="144"/>
        <v>0.7902972418573555</v>
      </c>
      <c r="Y35" s="274"/>
      <c r="Z35" s="253">
        <f t="shared" si="145"/>
        <v>6014744</v>
      </c>
      <c r="AA35" s="253">
        <f t="shared" si="146"/>
        <v>12.441036234534787</v>
      </c>
      <c r="AB35" s="274"/>
      <c r="AC35" s="253">
        <f t="shared" si="147"/>
        <v>8441110.5</v>
      </c>
      <c r="AD35" s="253">
        <f t="shared" si="148"/>
        <v>21.153070583860334</v>
      </c>
      <c r="AE35" s="274"/>
      <c r="AF35" s="253">
        <f t="shared" si="149"/>
        <v>8336019</v>
      </c>
      <c r="AG35" s="253">
        <f t="shared" si="150"/>
        <v>26.405815436789947</v>
      </c>
      <c r="AH35" s="253"/>
      <c r="BQ35" s="258"/>
      <c r="BR35" s="258"/>
      <c r="BS35" s="258"/>
      <c r="BT35" s="258"/>
      <c r="BU35" s="258"/>
      <c r="BV35" s="258"/>
      <c r="BW35" s="258"/>
      <c r="BX35" s="258"/>
      <c r="BY35" s="258"/>
      <c r="BZ35" s="258"/>
      <c r="CA35" s="258"/>
      <c r="CB35" s="258"/>
      <c r="CC35" s="258"/>
      <c r="CD35" s="258"/>
      <c r="CE35" s="258"/>
      <c r="CF35" s="258"/>
      <c r="CG35" s="258"/>
      <c r="CH35" s="258"/>
      <c r="CI35" s="258"/>
      <c r="CJ35" s="258"/>
      <c r="CK35" s="258"/>
      <c r="CL35" s="258"/>
      <c r="CM35" s="258"/>
      <c r="CN35" s="258"/>
      <c r="CO35" s="258"/>
      <c r="CP35" s="258"/>
      <c r="CQ35" s="258"/>
      <c r="CR35" s="258"/>
      <c r="CS35" s="258"/>
      <c r="CT35" s="258"/>
      <c r="CU35" s="258"/>
      <c r="CV35" s="258"/>
      <c r="CW35" s="258"/>
      <c r="CX35" s="258"/>
      <c r="CY35" s="258"/>
      <c r="CZ35" s="258"/>
      <c r="DA35" s="258"/>
      <c r="DB35" s="258"/>
      <c r="DC35" s="258"/>
      <c r="DD35" s="258"/>
      <c r="DE35" s="258"/>
      <c r="DF35" s="258"/>
      <c r="DG35" s="258"/>
      <c r="DH35" s="258"/>
      <c r="DI35" s="258"/>
      <c r="DJ35" s="258"/>
      <c r="DK35" s="258"/>
      <c r="DL35" s="258"/>
      <c r="DM35" s="258"/>
      <c r="DN35" s="258"/>
      <c r="DO35" s="258"/>
      <c r="DP35" s="258"/>
      <c r="DQ35" s="258"/>
      <c r="DR35" s="258"/>
      <c r="DS35" s="258"/>
      <c r="DT35" s="258"/>
      <c r="DU35" s="258"/>
      <c r="DV35" s="258"/>
      <c r="DW35" s="258"/>
      <c r="DX35" s="258"/>
      <c r="DY35" s="258"/>
      <c r="DZ35" s="258"/>
      <c r="EA35" s="258"/>
      <c r="EB35" s="258"/>
      <c r="EC35" s="258"/>
      <c r="ED35" s="258"/>
      <c r="EE35" s="258"/>
      <c r="EF35" s="258"/>
      <c r="EG35" s="258"/>
      <c r="EH35" s="258"/>
      <c r="EI35" s="258"/>
      <c r="EJ35" s="258"/>
      <c r="EK35" s="258"/>
      <c r="EL35" s="258"/>
      <c r="EM35" s="258"/>
      <c r="EN35" s="258"/>
      <c r="EO35" s="258"/>
      <c r="EP35" s="258"/>
      <c r="EQ35" s="258"/>
      <c r="ER35" s="258"/>
      <c r="ES35" s="258"/>
      <c r="ET35" s="258"/>
      <c r="EU35" s="258"/>
      <c r="EV35" s="258"/>
      <c r="EW35" s="258"/>
      <c r="EX35" s="258"/>
      <c r="EY35" s="258"/>
      <c r="EZ35" s="258"/>
      <c r="FA35" s="258"/>
      <c r="FB35" s="258"/>
      <c r="FC35" s="258"/>
      <c r="FD35" s="258"/>
      <c r="FE35" s="258"/>
      <c r="FF35" s="258"/>
      <c r="FG35" s="258"/>
      <c r="FH35" s="258"/>
      <c r="FI35" s="258"/>
      <c r="FJ35" s="258"/>
      <c r="FK35" s="258"/>
      <c r="FL35" s="258"/>
      <c r="FM35" s="258"/>
      <c r="FN35" s="258"/>
      <c r="FO35" s="258"/>
      <c r="FP35" s="258"/>
      <c r="FQ35" s="258"/>
      <c r="FR35" s="258"/>
      <c r="FS35" s="258"/>
      <c r="FT35" s="258"/>
      <c r="FU35" s="258"/>
      <c r="FV35" s="258"/>
      <c r="FW35" s="258"/>
      <c r="FX35" s="258"/>
      <c r="FY35" s="258"/>
      <c r="FZ35" s="258"/>
      <c r="GA35" s="258"/>
      <c r="GB35" s="258"/>
      <c r="GC35" s="258"/>
      <c r="GD35" s="258"/>
      <c r="GE35" s="258"/>
      <c r="GF35" s="258"/>
      <c r="GG35" s="258"/>
      <c r="GH35" s="258"/>
      <c r="GI35" s="258"/>
      <c r="GJ35" s="258"/>
      <c r="GK35" s="258"/>
      <c r="GL35" s="258"/>
      <c r="GM35" s="258"/>
      <c r="GN35" s="258"/>
      <c r="GO35" s="258"/>
      <c r="GP35" s="258"/>
      <c r="GQ35" s="258"/>
      <c r="GR35" s="258"/>
      <c r="GS35" s="258"/>
      <c r="GT35" s="258"/>
      <c r="GU35" s="258"/>
      <c r="GV35" s="258"/>
      <c r="GW35" s="258"/>
      <c r="GX35" s="258"/>
      <c r="GY35" s="258"/>
      <c r="GZ35" s="258"/>
      <c r="HA35" s="258"/>
      <c r="HB35" s="258"/>
      <c r="HC35" s="258"/>
      <c r="HD35" s="258"/>
      <c r="HE35" s="258"/>
      <c r="HF35" s="258"/>
      <c r="HG35" s="258"/>
      <c r="HH35" s="258"/>
      <c r="HI35" s="258"/>
      <c r="HJ35" s="258"/>
      <c r="HK35" s="258"/>
      <c r="HL35" s="258"/>
      <c r="HM35" s="258"/>
      <c r="HN35" s="258"/>
      <c r="HO35" s="258"/>
      <c r="HP35" s="258"/>
      <c r="HQ35" s="258"/>
      <c r="HR35" s="258"/>
      <c r="HS35" s="258"/>
      <c r="HT35" s="258"/>
      <c r="HU35" s="258"/>
      <c r="HV35" s="258"/>
      <c r="HW35" s="258"/>
      <c r="HX35" s="258"/>
      <c r="HY35" s="258"/>
      <c r="HZ35" s="258"/>
      <c r="IA35" s="258"/>
      <c r="IB35" s="258"/>
      <c r="IC35" s="258"/>
      <c r="ID35" s="258"/>
      <c r="IE35" s="258"/>
      <c r="IF35" s="258"/>
      <c r="IG35" s="258"/>
      <c r="IH35" s="258"/>
      <c r="II35" s="258"/>
      <c r="IJ35" s="258"/>
      <c r="IK35" s="258"/>
      <c r="IL35" s="258"/>
      <c r="IM35" s="258"/>
      <c r="IN35" s="258"/>
      <c r="IO35" s="258"/>
      <c r="IP35" s="258"/>
      <c r="IQ35" s="258"/>
      <c r="IR35" s="258"/>
      <c r="IS35" s="258"/>
      <c r="IT35" s="258"/>
      <c r="IU35" s="258"/>
      <c r="IV35" s="275"/>
    </row>
    <row r="36" ht="15">
      <c r="A36" s="237" t="s">
        <v>452</v>
      </c>
      <c r="C36" s="260"/>
      <c r="D36" s="260"/>
      <c r="E36" s="260"/>
      <c r="F36" s="260"/>
      <c r="G36" s="260"/>
      <c r="H36" s="261"/>
      <c r="I36" s="261"/>
      <c r="J36" s="261"/>
    </row>
    <row r="37" ht="15">
      <c r="A37" s="222" t="s">
        <v>453</v>
      </c>
    </row>
    <row r="39" ht="15">
      <c r="A39" s="223" t="s">
        <v>461</v>
      </c>
    </row>
    <row r="40" ht="15">
      <c r="A40" s="223" t="s">
        <v>462</v>
      </c>
    </row>
    <row r="41" ht="15.75" customHeight="1">
      <c r="A41" s="266" t="s">
        <v>463</v>
      </c>
      <c r="B41" s="228" t="str">
        <f>Q22</f>
        <v xml:space="preserve">2019/2018 </v>
      </c>
      <c r="C41" s="228"/>
      <c r="D41" s="228"/>
      <c r="E41" s="228"/>
      <c r="F41" s="228"/>
      <c r="G41" s="278" t="s">
        <v>456</v>
      </c>
      <c r="H41" s="278"/>
      <c r="I41" s="278"/>
      <c r="J41" s="278"/>
      <c r="K41" s="278"/>
      <c r="L41" s="278" t="s">
        <v>457</v>
      </c>
      <c r="M41" s="278"/>
      <c r="N41" s="278"/>
      <c r="O41" s="278"/>
      <c r="P41" s="278"/>
      <c r="Q41" s="278" t="s">
        <v>458</v>
      </c>
      <c r="R41" s="278"/>
      <c r="S41" s="278"/>
      <c r="T41" s="278"/>
      <c r="U41" s="278"/>
      <c r="V41" s="278" t="s">
        <v>459</v>
      </c>
      <c r="W41" s="278"/>
      <c r="X41" s="278"/>
      <c r="Y41" s="278"/>
      <c r="Z41" s="278"/>
      <c r="AA41" s="278" t="s">
        <v>460</v>
      </c>
      <c r="AB41" s="278"/>
      <c r="AC41" s="278"/>
      <c r="AD41" s="278"/>
      <c r="AE41" s="278"/>
      <c r="IU41"/>
      <c r="IV41"/>
    </row>
    <row r="42" ht="60">
      <c r="A42" s="266"/>
      <c r="B42" s="238" t="s">
        <v>464</v>
      </c>
      <c r="C42" s="238" t="s">
        <v>465</v>
      </c>
      <c r="D42" s="279" t="s">
        <v>466</v>
      </c>
      <c r="E42" s="280"/>
      <c r="F42" s="281"/>
      <c r="G42" s="238" t="s">
        <v>464</v>
      </c>
      <c r="H42" s="238" t="s">
        <v>465</v>
      </c>
      <c r="I42" s="279" t="s">
        <v>466</v>
      </c>
      <c r="J42" s="280"/>
      <c r="K42" s="281"/>
      <c r="L42" s="238" t="s">
        <v>464</v>
      </c>
      <c r="M42" s="238" t="s">
        <v>465</v>
      </c>
      <c r="N42" s="279" t="s">
        <v>466</v>
      </c>
      <c r="O42" s="280"/>
      <c r="P42" s="281"/>
      <c r="Q42" s="238" t="s">
        <v>464</v>
      </c>
      <c r="R42" s="238" t="s">
        <v>465</v>
      </c>
      <c r="S42" s="279" t="s">
        <v>466</v>
      </c>
      <c r="T42" s="280"/>
      <c r="U42" s="281"/>
      <c r="V42" s="238" t="s">
        <v>464</v>
      </c>
      <c r="W42" s="238" t="s">
        <v>465</v>
      </c>
      <c r="X42" s="279" t="s">
        <v>466</v>
      </c>
      <c r="Y42" s="280"/>
      <c r="Z42" s="281"/>
      <c r="AA42" s="238" t="s">
        <v>464</v>
      </c>
      <c r="AB42" s="238" t="s">
        <v>465</v>
      </c>
      <c r="AC42" s="279" t="s">
        <v>466</v>
      </c>
      <c r="AD42" s="280"/>
      <c r="AE42" s="281"/>
      <c r="IU42"/>
      <c r="IV42"/>
    </row>
    <row r="43" ht="15.75" customHeight="1">
      <c r="A43" s="248" t="s">
        <v>467</v>
      </c>
      <c r="B43" s="282">
        <f>(('бс'!C26-'бс'!D26)/'бс'!D26)*100</f>
        <v>-2.9348186825904516</v>
      </c>
      <c r="C43" s="283">
        <f>(('2'!C7-'2'!D7)/'2'!D7)*100</f>
        <v>-20.270821911941304</v>
      </c>
      <c r="D43" s="284"/>
      <c r="E43" s="285"/>
      <c r="F43" s="286"/>
      <c r="G43" s="282">
        <f>(('бс'!D26-'бс'!E26)/'бс'!E26)*100</f>
        <v>-9.0317438228938105</v>
      </c>
      <c r="H43" s="283">
        <f>(('2'!D7-'2'!E7)/'2'!E7)*100</f>
        <v>13.141887622586646</v>
      </c>
      <c r="I43" s="284"/>
      <c r="J43" s="285"/>
      <c r="K43" s="286"/>
      <c r="L43" s="282">
        <f>(('бс'!E26-'бс'!F26)/'бс'!F26)*100</f>
        <v>0.7902972418573555</v>
      </c>
      <c r="M43" s="283">
        <f>(('2'!E7-'2'!F7)/'2'!F7)*100</f>
        <v>3.2126526197922138</v>
      </c>
      <c r="N43" s="284"/>
      <c r="O43" s="285"/>
      <c r="P43" s="286"/>
      <c r="Q43" s="282">
        <f>(('бс'!F26-'бс'!G26)/'бс'!G26)*100</f>
        <v>12.441036234534787</v>
      </c>
      <c r="R43" s="283">
        <f>(('2'!F7-'2'!G7)/'2'!G7)*100</f>
        <v>-12.760483385521956</v>
      </c>
      <c r="S43" s="284"/>
      <c r="T43" s="285"/>
      <c r="U43" s="286"/>
      <c r="V43" s="282">
        <f>(('бс'!G26-'бс'!H26)/'бс'!H26)*100</f>
        <v>21.153070583860334</v>
      </c>
      <c r="W43" s="283">
        <f>(('2'!G7-'2'!H7)/'2'!H7)*100</f>
        <v>65.239371271331166</v>
      </c>
      <c r="X43" s="284"/>
      <c r="Y43" s="285"/>
      <c r="Z43" s="286"/>
      <c r="AA43" s="282">
        <f>(('бс'!H26-'бс'!I26)/'бс'!I26)*100</f>
        <v>26.405815436789947</v>
      </c>
      <c r="AB43" s="283">
        <f>(('2'!H7-'2'!I7)/'2'!I7)*100</f>
        <v>-7.0769344561151417</v>
      </c>
      <c r="AC43" s="284"/>
      <c r="AD43" s="285"/>
      <c r="AE43" s="286"/>
      <c r="IU43"/>
      <c r="IV43"/>
    </row>
    <row r="44" ht="15.75" customHeight="1">
      <c r="A44" s="248" t="s">
        <v>468</v>
      </c>
      <c r="B44" s="282">
        <f>(('бс'!C15-'бс'!D15)/'бс'!D15)*100</f>
        <v>1.3025923869312386</v>
      </c>
      <c r="C44" s="287"/>
      <c r="D44" s="284"/>
      <c r="E44" s="285"/>
      <c r="F44" s="286"/>
      <c r="G44" s="282">
        <f>(('бс'!D15-'бс'!E15)/'бс'!E15)*100</f>
        <v>19.084556012264322</v>
      </c>
      <c r="H44" s="287"/>
      <c r="I44" s="284"/>
      <c r="J44" s="285"/>
      <c r="K44" s="286"/>
      <c r="L44" s="282">
        <f>(('бс'!E15-'бс'!F15)/'бс'!F15)*100</f>
        <v>44.280209212176693</v>
      </c>
      <c r="M44" s="287"/>
      <c r="N44" s="284"/>
      <c r="O44" s="285"/>
      <c r="P44" s="286"/>
      <c r="Q44" s="282">
        <f>(('бс'!F15-'бс'!G15)/'бс'!G15)*100</f>
        <v>-9.8169650933615422</v>
      </c>
      <c r="R44" s="287"/>
      <c r="S44" s="284"/>
      <c r="T44" s="285"/>
      <c r="U44" s="286"/>
      <c r="V44" s="282">
        <f>(('бс'!G15-'бс'!H15)/'бс'!H15)*100</f>
        <v>-20.447390488669797</v>
      </c>
      <c r="W44" s="287"/>
      <c r="X44" s="284"/>
      <c r="Y44" s="285"/>
      <c r="Z44" s="286"/>
      <c r="AA44" s="282">
        <f>(('бс'!H15-'бс'!I15)/'бс'!I15)*100</f>
        <v>-21.744323057627092</v>
      </c>
      <c r="AB44" s="287"/>
      <c r="AC44" s="284"/>
      <c r="AD44" s="285"/>
      <c r="AE44" s="286"/>
      <c r="IU44"/>
      <c r="IV44"/>
    </row>
    <row r="45" ht="15.75" customHeight="1">
      <c r="A45" s="248" t="s">
        <v>469</v>
      </c>
      <c r="B45" s="282">
        <f>(('2'!C25-'2'!D25)/'2'!D25)*100</f>
        <v>-22.292487536820634</v>
      </c>
      <c r="C45" s="287"/>
      <c r="D45" s="284"/>
      <c r="E45" s="285"/>
      <c r="F45" s="286"/>
      <c r="G45" s="282">
        <f>(('2'!D25-'2'!E25)/'2'!E25)*100</f>
        <v>-41.089881505260415</v>
      </c>
      <c r="H45" s="287"/>
      <c r="I45" s="284"/>
      <c r="J45" s="285"/>
      <c r="K45" s="286"/>
      <c r="L45" s="282">
        <f>(('2'!E25-'2'!F25)/'2'!F25)*100</f>
        <v>8.0078986480489736</v>
      </c>
      <c r="M45" s="287"/>
      <c r="N45" s="284"/>
      <c r="O45" s="285"/>
      <c r="P45" s="286"/>
      <c r="Q45" s="282">
        <f>(('2'!F25-'2'!G25)/'2'!G25)*100</f>
        <v>-17.801695628380255</v>
      </c>
      <c r="R45" s="287"/>
      <c r="S45" s="284"/>
      <c r="T45" s="285"/>
      <c r="U45" s="286"/>
      <c r="V45" s="282">
        <f>(('2'!G25-'2'!H25)/'2'!H25)*100</f>
        <v>2099.9170884971199</v>
      </c>
      <c r="W45" s="287"/>
      <c r="X45" s="284"/>
      <c r="Y45" s="285"/>
      <c r="Z45" s="286"/>
      <c r="AA45" s="282">
        <f>(('2'!H25-'2'!I25)/'2'!I25)*100</f>
        <v>-89.760602118934372</v>
      </c>
      <c r="AB45" s="287"/>
      <c r="AC45" s="284"/>
      <c r="AD45" s="285"/>
      <c r="AE45" s="286"/>
      <c r="IU45"/>
      <c r="IV45"/>
    </row>
    <row r="46" ht="15.75" customHeight="1">
      <c r="A46" s="248" t="s">
        <v>470</v>
      </c>
      <c r="B46" s="282">
        <f>(('2'!C10-'2'!D10)/'2'!D10)*100</f>
        <v>-10.692106859717649</v>
      </c>
      <c r="C46" s="287"/>
      <c r="D46" s="284"/>
      <c r="E46" s="285"/>
      <c r="F46" s="286"/>
      <c r="G46" s="282">
        <f>(('2'!D10-'2'!E10)/'2'!E10)*100</f>
        <v>13.295700949427609</v>
      </c>
      <c r="H46" s="287"/>
      <c r="I46" s="284"/>
      <c r="J46" s="285"/>
      <c r="K46" s="286"/>
      <c r="L46" s="282">
        <f>(('2'!E10-'2'!F10)/'2'!F10)*100</f>
        <v>13.82333537612479</v>
      </c>
      <c r="M46" s="287"/>
      <c r="N46" s="284"/>
      <c r="O46" s="285"/>
      <c r="P46" s="286"/>
      <c r="Q46" s="282">
        <f>(('2'!F10-'2'!G10)/'2'!G10)*100</f>
        <v>15.687954280533923</v>
      </c>
      <c r="R46" s="287"/>
      <c r="S46" s="284"/>
      <c r="T46" s="285"/>
      <c r="U46" s="286"/>
      <c r="V46" s="282">
        <f>(('2'!G10-'2'!H10)/'2'!H10)*100</f>
        <v>20.358123735183579</v>
      </c>
      <c r="W46" s="287"/>
      <c r="X46" s="284"/>
      <c r="Y46" s="285"/>
      <c r="Z46" s="286"/>
      <c r="AA46" s="282">
        <f>(('2'!H10-'2'!I10)/'2'!I10)*100</f>
        <v>-17.632418854924012</v>
      </c>
      <c r="AB46" s="287"/>
      <c r="AC46" s="284"/>
      <c r="AD46" s="285"/>
      <c r="AE46" s="286"/>
      <c r="IU46"/>
      <c r="IV46"/>
    </row>
    <row r="47" ht="15.75" customHeight="1">
      <c r="A47" s="248" t="s">
        <v>471</v>
      </c>
      <c r="B47" s="282">
        <f>(('4'!C53-'4'!D53)/'4'!D53)*100</f>
        <v>30.393467092725835</v>
      </c>
      <c r="C47" s="288"/>
      <c r="D47" s="284"/>
      <c r="E47" s="285"/>
      <c r="F47" s="286"/>
      <c r="G47" s="282">
        <f>(('4'!D53-'4'!E53)/'4'!E53)*100</f>
        <v>-53.007241656622341</v>
      </c>
      <c r="H47" s="288"/>
      <c r="I47" s="284"/>
      <c r="J47" s="285"/>
      <c r="K47" s="286"/>
      <c r="L47" s="282">
        <f>(('4'!E53-'4'!F53)/'4'!F53)*100</f>
        <v>-461.69729403256542</v>
      </c>
      <c r="M47" s="288"/>
      <c r="N47" s="284"/>
      <c r="O47" s="285"/>
      <c r="P47" s="286"/>
      <c r="Q47" s="282">
        <f>(('4'!F53-'4'!G53)/'4'!G53)*100</f>
        <v>-130.84021757725458</v>
      </c>
      <c r="R47" s="288"/>
      <c r="S47" s="284"/>
      <c r="T47" s="285"/>
      <c r="U47" s="286"/>
      <c r="V47" s="282">
        <f>(('4'!G53-'4'!H53)/'4'!H53)*100</f>
        <v>-349.37146961954772</v>
      </c>
      <c r="W47" s="288"/>
      <c r="X47" s="284"/>
      <c r="Y47" s="285"/>
      <c r="Z47" s="286"/>
      <c r="AA47" s="282">
        <f>(('4'!H53-'4'!I53)/'4'!I53)*100</f>
        <v>-493.33579223062964</v>
      </c>
      <c r="AB47" s="288"/>
      <c r="AC47" s="284"/>
      <c r="AD47" s="285"/>
      <c r="AE47" s="286"/>
      <c r="IU47"/>
      <c r="IV47"/>
    </row>
    <row r="48">
      <c r="A48" s="289"/>
      <c r="B48" s="290"/>
      <c r="C48" s="290"/>
      <c r="D48" s="290"/>
    </row>
    <row r="49">
      <c r="A49" s="291" t="s">
        <v>472</v>
      </c>
      <c r="B49" s="292"/>
      <c r="C49" s="292"/>
      <c r="D49" s="292"/>
      <c r="E49" s="292"/>
      <c r="F49" s="292"/>
      <c r="G49" s="292"/>
      <c r="H49" s="292"/>
      <c r="I49" s="292"/>
      <c r="J49" s="292"/>
      <c r="K49" s="292"/>
      <c r="L49" s="292"/>
      <c r="M49" s="292"/>
      <c r="N49" s="292"/>
      <c r="O49" s="292"/>
      <c r="P49" s="292"/>
      <c r="Q49" s="292"/>
      <c r="R49" s="292"/>
      <c r="S49" s="292"/>
      <c r="T49" s="292"/>
      <c r="U49" s="292"/>
      <c r="V49" s="292"/>
      <c r="W49" s="292"/>
      <c r="X49" s="292"/>
      <c r="Y49" s="292"/>
      <c r="Z49" s="292"/>
      <c r="AA49" s="292"/>
      <c r="AB49" s="292"/>
      <c r="AC49" s="292"/>
      <c r="AD49" s="292"/>
      <c r="AE49" s="292"/>
    </row>
    <row r="50">
      <c r="A50" s="291"/>
      <c r="B50" s="292"/>
      <c r="C50" s="292"/>
      <c r="D50" s="292"/>
      <c r="E50" s="292"/>
      <c r="F50" s="292"/>
      <c r="G50" s="292"/>
      <c r="H50" s="292"/>
      <c r="I50" s="292"/>
      <c r="J50" s="292"/>
      <c r="K50" s="292"/>
      <c r="L50" s="292"/>
      <c r="M50" s="292"/>
      <c r="N50" s="292"/>
      <c r="O50" s="292"/>
      <c r="P50" s="292"/>
      <c r="Q50" s="292"/>
      <c r="R50" s="292"/>
      <c r="S50" s="292"/>
      <c r="T50" s="292"/>
      <c r="U50" s="292"/>
      <c r="V50" s="292"/>
      <c r="W50" s="292"/>
      <c r="X50" s="292"/>
      <c r="Y50" s="292"/>
      <c r="Z50" s="292"/>
      <c r="AA50" s="292"/>
      <c r="AB50" s="292"/>
      <c r="AC50" s="292"/>
      <c r="AD50" s="292"/>
      <c r="AE50" s="292"/>
    </row>
    <row r="51">
      <c r="A51" s="291"/>
      <c r="B51" s="292"/>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c r="AA51" s="292"/>
      <c r="AB51" s="292"/>
      <c r="AC51" s="292"/>
      <c r="AD51" s="292"/>
      <c r="AE51" s="292"/>
    </row>
    <row r="52">
      <c r="A52" s="291"/>
      <c r="B52" s="292"/>
      <c r="C52" s="292"/>
      <c r="D52" s="292"/>
      <c r="E52" s="292"/>
      <c r="F52" s="292"/>
      <c r="G52" s="292"/>
      <c r="H52" s="292"/>
      <c r="I52" s="292"/>
      <c r="J52" s="292"/>
      <c r="K52" s="292"/>
      <c r="L52" s="292"/>
      <c r="M52" s="292"/>
      <c r="N52" s="292"/>
      <c r="O52" s="292"/>
      <c r="P52" s="292"/>
      <c r="Q52" s="292"/>
      <c r="R52" s="292"/>
      <c r="S52" s="292"/>
      <c r="T52" s="292"/>
      <c r="U52" s="292"/>
      <c r="V52" s="292"/>
      <c r="W52" s="292"/>
      <c r="X52" s="292"/>
      <c r="Y52" s="292"/>
      <c r="Z52" s="292"/>
      <c r="AA52" s="292"/>
      <c r="AB52" s="292"/>
      <c r="AC52" s="292"/>
      <c r="AD52" s="292"/>
      <c r="AE52" s="292"/>
    </row>
    <row r="53">
      <c r="A53" s="289"/>
      <c r="B53" s="290"/>
      <c r="C53" s="290"/>
      <c r="D53" s="290"/>
    </row>
    <row r="54" ht="15">
      <c r="A54" s="223" t="s">
        <v>473</v>
      </c>
    </row>
    <row r="55" ht="15.75" customHeight="1">
      <c r="A55" s="266" t="s">
        <v>474</v>
      </c>
      <c r="B55" s="227" t="str">
        <f>B41</f>
        <v xml:space="preserve">2019/2018 </v>
      </c>
      <c r="C55" s="227"/>
      <c r="D55" s="227"/>
      <c r="E55" s="227"/>
      <c r="F55" s="227"/>
      <c r="G55" s="227" t="str">
        <f>G41</f>
        <v>2018/2017</v>
      </c>
      <c r="H55" s="227"/>
      <c r="I55" s="227"/>
      <c r="J55" s="227"/>
      <c r="K55" s="227"/>
      <c r="L55" s="227" t="str">
        <f>L41</f>
        <v>2017/2016</v>
      </c>
      <c r="M55" s="227"/>
      <c r="N55" s="227"/>
      <c r="O55" s="227"/>
      <c r="P55" s="227"/>
      <c r="Q55" s="227" t="str">
        <f>Q41</f>
        <v>2016/2015</v>
      </c>
      <c r="R55" s="227"/>
      <c r="S55" s="227"/>
      <c r="T55" s="227"/>
      <c r="U55" s="227"/>
      <c r="V55" s="227" t="str">
        <f>V41</f>
        <v>2015/2014</v>
      </c>
      <c r="W55" s="227"/>
      <c r="X55" s="227"/>
      <c r="Y55" s="227"/>
      <c r="Z55" s="227"/>
      <c r="AA55" s="227" t="str">
        <f>AA41</f>
        <v>2014/2013</v>
      </c>
      <c r="AB55" s="227"/>
      <c r="AC55" s="227"/>
      <c r="AD55" s="227"/>
      <c r="AE55" s="227"/>
      <c r="IU55"/>
      <c r="IV55"/>
    </row>
    <row r="56" ht="60">
      <c r="A56" s="266"/>
      <c r="B56" s="238" t="s">
        <v>464</v>
      </c>
      <c r="C56" s="238" t="s">
        <v>475</v>
      </c>
      <c r="D56" s="293" t="s">
        <v>466</v>
      </c>
      <c r="E56" s="294"/>
      <c r="F56" s="295"/>
      <c r="G56" s="238" t="s">
        <v>464</v>
      </c>
      <c r="H56" s="238" t="s">
        <v>475</v>
      </c>
      <c r="I56" s="293" t="s">
        <v>466</v>
      </c>
      <c r="J56" s="294"/>
      <c r="K56" s="295"/>
      <c r="L56" s="238" t="s">
        <v>464</v>
      </c>
      <c r="M56" s="238" t="s">
        <v>475</v>
      </c>
      <c r="N56" s="293" t="s">
        <v>466</v>
      </c>
      <c r="O56" s="294"/>
      <c r="P56" s="295"/>
      <c r="Q56" s="238" t="s">
        <v>464</v>
      </c>
      <c r="R56" s="238" t="s">
        <v>475</v>
      </c>
      <c r="S56" s="293" t="s">
        <v>466</v>
      </c>
      <c r="T56" s="294"/>
      <c r="U56" s="295"/>
      <c r="V56" s="238" t="s">
        <v>464</v>
      </c>
      <c r="W56" s="238" t="s">
        <v>475</v>
      </c>
      <c r="X56" s="293" t="s">
        <v>466</v>
      </c>
      <c r="Y56" s="294"/>
      <c r="Z56" s="295"/>
      <c r="AA56" s="238" t="s">
        <v>464</v>
      </c>
      <c r="AB56" s="238" t="s">
        <v>475</v>
      </c>
      <c r="AC56" s="293" t="s">
        <v>466</v>
      </c>
      <c r="AD56" s="294"/>
      <c r="AE56" s="295"/>
      <c r="IU56"/>
      <c r="IV56"/>
    </row>
    <row r="57" ht="15.75" customHeight="1">
      <c r="A57" s="248" t="s">
        <v>476</v>
      </c>
      <c r="B57" s="282">
        <f>(('бс'!C37-'бс'!D37)/'бс'!D37)*100</f>
        <v>-7.1248807892427974</v>
      </c>
      <c r="C57" s="296">
        <f>(('бс'!C51-'бс'!D51)/'бс'!D51)*100</f>
        <v>-2.9348186825904516</v>
      </c>
      <c r="D57" s="297"/>
      <c r="E57" s="298"/>
      <c r="F57" s="299"/>
      <c r="G57" s="282">
        <f>(('бс'!D37-'бс'!E37)/'бс'!E37)*100</f>
        <v>5.0838886712336953</v>
      </c>
      <c r="H57" s="296">
        <f>(('бс'!D51-'бс'!E51)/'бс'!E51)*100</f>
        <v>-9.0317438228938105</v>
      </c>
      <c r="I57" s="297"/>
      <c r="J57" s="298"/>
      <c r="K57" s="299"/>
      <c r="L57" s="282">
        <f>(('бс'!E37-'бс'!F37)/'бс'!F37)*100</f>
        <v>15.909573284649181</v>
      </c>
      <c r="M57" s="296">
        <f>(('бс'!E51-'бс'!F51)/'бс'!F51)*100</f>
        <v>0.7902972418573555</v>
      </c>
      <c r="N57" s="297"/>
      <c r="O57" s="298"/>
      <c r="P57" s="299"/>
      <c r="Q57" s="282">
        <f>(('бс'!F37-'бс'!G37)/'бс'!G37)*100</f>
        <v>24.76852171888067</v>
      </c>
      <c r="R57" s="296">
        <f>(('бс'!F51-'бс'!G51)/'бс'!G51)*100</f>
        <v>12.441036234534787</v>
      </c>
      <c r="S57" s="297"/>
      <c r="T57" s="298"/>
      <c r="U57" s="299"/>
      <c r="V57" s="282">
        <f>(('бс'!G37-'бс'!H37)/'бс'!H37)*100</f>
        <v>17.30303560066087</v>
      </c>
      <c r="W57" s="296">
        <f>(('бс'!G51-'бс'!H51)/'бс'!H51)*100</f>
        <v>21.153070583860334</v>
      </c>
      <c r="X57" s="297"/>
      <c r="Y57" s="298"/>
      <c r="Z57" s="299"/>
      <c r="AA57" s="282">
        <f>(('бс'!H37-'бс'!I37)/'бс'!I37)*100</f>
        <v>8.4913148992442178</v>
      </c>
      <c r="AB57" s="296">
        <f>(('бс'!H51-'бс'!I51)/'бс'!I51)*100</f>
        <v>26.405815436789947</v>
      </c>
      <c r="AC57" s="297"/>
      <c r="AD57" s="298"/>
      <c r="AE57" s="299"/>
      <c r="IU57"/>
      <c r="IV57"/>
    </row>
    <row r="58" ht="15.75" customHeight="1">
      <c r="A58" s="248" t="s">
        <v>477</v>
      </c>
      <c r="B58" s="282">
        <f>((('бс'!C37+'бс'!C43+'бс'!C46+'бс'!C47)-('бс'!D37+'бс'!D43+'бс'!D46+'бс'!D47))/('бс'!D37+'бс'!D43+'бс'!D46+'бс'!D47))*100</f>
        <v>-2.1312355054210936</v>
      </c>
      <c r="C58" s="300"/>
      <c r="D58" s="297"/>
      <c r="E58" s="298"/>
      <c r="F58" s="299"/>
      <c r="G58" s="282">
        <f>((('бс'!D37+'бс'!D43+'бс'!D46+'бс'!D47)-('бс'!E37+'бс'!E43+'бс'!E46+'бс'!E47))/('бс'!E37+'бс'!E43+'бс'!E46+'бс'!E47))*100</f>
        <v>0.81495442742946456</v>
      </c>
      <c r="H58" s="300"/>
      <c r="I58" s="297"/>
      <c r="J58" s="298"/>
      <c r="K58" s="299"/>
      <c r="L58" s="282">
        <f>((('бс'!E37+'бс'!E43+'бс'!E46+'бс'!E47)-('бс'!F37+'бс'!F43+'бс'!F46+'бс'!F47))/('бс'!F37+'бс'!F43+'бс'!F46+'бс'!F47))*100</f>
        <v>-0.058395931835805291</v>
      </c>
      <c r="M58" s="300"/>
      <c r="N58" s="297"/>
      <c r="O58" s="298"/>
      <c r="P58" s="299"/>
      <c r="Q58" s="282">
        <f>((('бс'!F37+'бс'!F43+'бс'!F46+'бс'!F47)-('бс'!G37+'бс'!G43+'бс'!G46+'бс'!G47))/('бс'!G37+'бс'!G43+'бс'!G46+'бс'!G47))*100</f>
        <v>12.391109823232433</v>
      </c>
      <c r="R58" s="300"/>
      <c r="S58" s="297"/>
      <c r="T58" s="298"/>
      <c r="U58" s="299"/>
      <c r="V58" s="282">
        <f>((('бс'!G37+'бс'!G43+'бс'!G46+'бс'!G47)-('бс'!H37+'бс'!H43+'бс'!H46+'бс'!H47))/('бс'!H37+'бс'!H43+'бс'!H46+'бс'!H47))*100</f>
        <v>25.161234642772932</v>
      </c>
      <c r="W58" s="300"/>
      <c r="X58" s="297"/>
      <c r="Y58" s="298"/>
      <c r="Z58" s="299"/>
      <c r="AA58" s="282">
        <f>((('бс'!H37+'бс'!H43+'бс'!H46+'бс'!H47)-('бс'!I37+'бс'!I43+'бс'!I46+'бс'!I47))/('бс'!I37+'бс'!I43+'бс'!I46+'бс'!I47))*100</f>
        <v>12.48158916092226</v>
      </c>
      <c r="AB58" s="300"/>
      <c r="AC58" s="297"/>
      <c r="AD58" s="298"/>
      <c r="AE58" s="299"/>
      <c r="IU58"/>
      <c r="IV58"/>
    </row>
    <row r="59" ht="15.75" customHeight="1">
      <c r="A59" s="248" t="s">
        <v>478</v>
      </c>
      <c r="B59" s="282">
        <f>((('бс'!C43+'бс'!C50)-('бс'!D43+'бс'!D50))/('бс'!D43+'бс'!D50))*100</f>
        <v>53.312189272671418</v>
      </c>
      <c r="C59" s="300"/>
      <c r="D59" s="297"/>
      <c r="E59" s="298"/>
      <c r="F59" s="299"/>
      <c r="G59" s="282">
        <f>((('бс'!D43+'бс'!D50)-('бс'!E43+'бс'!E50))/('бс'!E43+'бс'!E50))*100</f>
        <v>-67.548389668775371</v>
      </c>
      <c r="H59" s="300"/>
      <c r="I59" s="297"/>
      <c r="J59" s="298"/>
      <c r="K59" s="299"/>
      <c r="L59" s="282">
        <f>((('бс'!E43+'бс'!E50)-('бс'!F43+'бс'!F50))/('бс'!F43+'бс'!F50))*100</f>
        <v>-34.583309322605032</v>
      </c>
      <c r="M59" s="300"/>
      <c r="N59" s="297"/>
      <c r="O59" s="298"/>
      <c r="P59" s="299"/>
      <c r="Q59" s="282">
        <f>((('бс'!F43+'бс'!F50)-('бс'!G43+'бс'!G50))/('бс'!G43+'бс'!G50))*100</f>
        <v>-8.6708576562914583</v>
      </c>
      <c r="R59" s="300"/>
      <c r="S59" s="297"/>
      <c r="T59" s="298"/>
      <c r="U59" s="299"/>
      <c r="V59" s="282">
        <f>((('бс'!G43+'бс'!G50)-('бс'!H43+'бс'!H50))/('бс'!H43+'бс'!H50))*100</f>
        <v>28.368577511268544</v>
      </c>
      <c r="W59" s="300"/>
      <c r="X59" s="297"/>
      <c r="Y59" s="298"/>
      <c r="Z59" s="299"/>
      <c r="AA59" s="282">
        <f>((('бс'!H43+'бс'!H50)-('бс'!I43+'бс'!I50))/('бс'!I43+'бс'!I50))*100</f>
        <v>83.054969175319314</v>
      </c>
      <c r="AB59" s="300"/>
      <c r="AC59" s="297"/>
      <c r="AD59" s="298"/>
      <c r="AE59" s="299"/>
      <c r="IU59"/>
      <c r="IV59"/>
    </row>
    <row r="60" ht="15.75" customHeight="1">
      <c r="A60" s="248" t="s">
        <v>479</v>
      </c>
      <c r="B60" s="282">
        <f>((('бс'!C39+'бс'!C45)-('бс'!D39+'бс'!D45))/('бс'!D39+'бс'!D45))*100</f>
        <v>-100</v>
      </c>
      <c r="C60" s="300"/>
      <c r="D60" s="297"/>
      <c r="E60" s="298"/>
      <c r="F60" s="299"/>
      <c r="G60" s="282">
        <f>((('бс'!D39+'бс'!D45)-('бс'!E39+'бс'!E45))/('бс'!E39+'бс'!E45))*100</f>
        <v>-94.062001285671798</v>
      </c>
      <c r="H60" s="300"/>
      <c r="I60" s="297"/>
      <c r="J60" s="298"/>
      <c r="K60" s="299"/>
      <c r="L60" s="282">
        <f>((('бс'!E39+'бс'!E45)-('бс'!F39+'бс'!F45))/('бс'!F39+'бс'!F45))*100</f>
        <v>-40.857026553639209</v>
      </c>
      <c r="M60" s="300"/>
      <c r="N60" s="297"/>
      <c r="O60" s="298"/>
      <c r="P60" s="299"/>
      <c r="Q60" s="282">
        <f>((('бс'!F39+'бс'!F45)-('бс'!G39+'бс'!G45))/('бс'!G39+'бс'!G45))*100</f>
        <v>-14.817665359870638</v>
      </c>
      <c r="R60" s="300"/>
      <c r="S60" s="297"/>
      <c r="T60" s="298"/>
      <c r="U60" s="299"/>
      <c r="V60" s="282">
        <f>((('бс'!G39+'бс'!G45)-('бс'!H39+'бс'!H45))/('бс'!H39+'бс'!H45))*100</f>
        <v>22.812846181346284</v>
      </c>
      <c r="W60" s="300"/>
      <c r="X60" s="297"/>
      <c r="Y60" s="298"/>
      <c r="Z60" s="299"/>
      <c r="AA60" s="282">
        <f>((('бс'!H39+'бс'!H45)-('бс'!I39+'бс'!I45))/('бс'!I39+'бс'!I45))*100</f>
        <v>102.9920492305489</v>
      </c>
      <c r="AB60" s="300"/>
      <c r="AC60" s="297"/>
      <c r="AD60" s="298"/>
      <c r="AE60" s="299"/>
      <c r="IU60"/>
      <c r="IV60"/>
    </row>
    <row r="61" ht="15.75" customHeight="1">
      <c r="A61" s="248" t="s">
        <v>480</v>
      </c>
      <c r="B61" s="282">
        <f>(('бс'!C46-'бс'!D46)/'бс'!D46)*100</f>
        <v>92.586673204767621</v>
      </c>
      <c r="C61" s="301"/>
      <c r="D61" s="297"/>
      <c r="E61" s="298"/>
      <c r="F61" s="299"/>
      <c r="G61" s="282">
        <f>(('бс'!D46-'бс'!E46)/'бс'!E46)*100</f>
        <v>-17.638780888817472</v>
      </c>
      <c r="H61" s="301"/>
      <c r="I61" s="297"/>
      <c r="J61" s="298"/>
      <c r="K61" s="299"/>
      <c r="L61" s="282">
        <f>(('бс'!E46-'бс'!F46)/'бс'!F46)*100</f>
        <v>-19.912652792263994</v>
      </c>
      <c r="M61" s="301"/>
      <c r="N61" s="297"/>
      <c r="O61" s="298"/>
      <c r="P61" s="299"/>
      <c r="Q61" s="282">
        <f>(('бс'!F46-'бс'!G46)/'бс'!G46)*100</f>
        <v>16.956236978490814</v>
      </c>
      <c r="R61" s="301"/>
      <c r="S61" s="297"/>
      <c r="T61" s="298"/>
      <c r="U61" s="299"/>
      <c r="V61" s="282">
        <f>(('бс'!G46-'бс'!H46)/'бс'!H46)*100</f>
        <v>62.033829567461119</v>
      </c>
      <c r="W61" s="301"/>
      <c r="X61" s="297"/>
      <c r="Y61" s="298"/>
      <c r="Z61" s="299"/>
      <c r="AA61" s="282">
        <f>(('бс'!H46-'бс'!I46)/'бс'!I46)*100</f>
        <v>18.14880941278771</v>
      </c>
      <c r="AB61" s="301"/>
      <c r="AC61" s="297"/>
      <c r="AD61" s="298"/>
      <c r="AE61" s="299"/>
      <c r="IU61"/>
      <c r="IV61"/>
    </row>
    <row r="63">
      <c r="A63" s="291" t="s">
        <v>472</v>
      </c>
      <c r="B63" s="292"/>
      <c r="C63" s="292"/>
      <c r="D63" s="292"/>
      <c r="E63" s="292"/>
      <c r="F63" s="292"/>
      <c r="G63" s="292"/>
      <c r="H63" s="292"/>
      <c r="I63" s="292"/>
      <c r="J63" s="292"/>
      <c r="K63" s="292"/>
      <c r="L63" s="292"/>
      <c r="M63" s="292"/>
      <c r="N63" s="292"/>
      <c r="O63" s="292"/>
      <c r="P63" s="292"/>
      <c r="Q63" s="292"/>
      <c r="R63" s="292"/>
      <c r="S63" s="292"/>
      <c r="T63" s="292"/>
      <c r="U63" s="292"/>
      <c r="V63" s="292"/>
      <c r="W63" s="292"/>
      <c r="X63" s="292"/>
      <c r="Y63" s="292"/>
      <c r="Z63" s="292"/>
      <c r="AA63" s="292"/>
      <c r="AB63" s="292"/>
      <c r="AC63" s="292"/>
      <c r="AD63" s="292"/>
      <c r="AE63" s="292"/>
    </row>
    <row r="64">
      <c r="A64" s="291"/>
      <c r="B64" s="292"/>
      <c r="C64" s="292"/>
      <c r="D64" s="292"/>
      <c r="E64" s="292"/>
      <c r="F64" s="292"/>
      <c r="G64" s="292"/>
      <c r="H64" s="292"/>
      <c r="I64" s="292"/>
      <c r="J64" s="292"/>
      <c r="K64" s="292"/>
      <c r="L64" s="292"/>
      <c r="M64" s="292"/>
      <c r="N64" s="292"/>
      <c r="O64" s="292"/>
      <c r="P64" s="292"/>
      <c r="Q64" s="292"/>
      <c r="R64" s="292"/>
      <c r="S64" s="292"/>
      <c r="T64" s="292"/>
      <c r="U64" s="292"/>
      <c r="V64" s="292"/>
      <c r="W64" s="292"/>
      <c r="X64" s="292"/>
      <c r="Y64" s="292"/>
      <c r="Z64" s="292"/>
      <c r="AA64" s="292"/>
      <c r="AB64" s="292"/>
      <c r="AC64" s="292"/>
      <c r="AD64" s="292"/>
      <c r="AE64" s="292"/>
    </row>
    <row r="65">
      <c r="A65" s="291"/>
      <c r="B65" s="292"/>
      <c r="C65" s="292"/>
      <c r="D65" s="292"/>
      <c r="E65" s="292"/>
      <c r="F65" s="292"/>
      <c r="G65" s="292"/>
      <c r="H65" s="292"/>
      <c r="I65" s="292"/>
      <c r="J65" s="292"/>
      <c r="K65" s="292"/>
      <c r="L65" s="292"/>
      <c r="M65" s="292"/>
      <c r="N65" s="292"/>
      <c r="O65" s="292"/>
      <c r="P65" s="292"/>
      <c r="Q65" s="292"/>
      <c r="R65" s="292"/>
      <c r="S65" s="292"/>
      <c r="T65" s="292"/>
      <c r="U65" s="292"/>
      <c r="V65" s="292"/>
      <c r="W65" s="292"/>
      <c r="X65" s="292"/>
      <c r="Y65" s="292"/>
      <c r="Z65" s="292"/>
      <c r="AA65" s="292"/>
      <c r="AB65" s="292"/>
      <c r="AC65" s="292"/>
      <c r="AD65" s="292"/>
      <c r="AE65" s="292"/>
    </row>
    <row r="66">
      <c r="A66" s="291"/>
      <c r="B66" s="292"/>
      <c r="C66" s="292"/>
      <c r="D66" s="292"/>
      <c r="E66" s="292"/>
      <c r="F66" s="292"/>
      <c r="G66" s="292"/>
      <c r="H66" s="292"/>
      <c r="I66" s="292"/>
      <c r="J66" s="292"/>
      <c r="K66" s="292"/>
      <c r="L66" s="292"/>
      <c r="M66" s="292"/>
      <c r="N66" s="292"/>
      <c r="O66" s="292"/>
      <c r="P66" s="292"/>
      <c r="Q66" s="292"/>
      <c r="R66" s="292"/>
      <c r="S66" s="292"/>
      <c r="T66" s="292"/>
      <c r="U66" s="292"/>
      <c r="V66" s="292"/>
      <c r="W66" s="292"/>
      <c r="X66" s="292"/>
      <c r="Y66" s="292"/>
      <c r="Z66" s="292"/>
      <c r="AA66" s="292"/>
      <c r="AB66" s="292"/>
      <c r="AC66" s="292"/>
      <c r="AD66" s="292"/>
      <c r="AE66" s="292"/>
    </row>
    <row r="68">
      <c r="A68" s="223" t="s">
        <v>473</v>
      </c>
    </row>
    <row r="69">
      <c r="A69" s="266" t="s">
        <v>474</v>
      </c>
      <c r="B69" s="228" t="str">
        <f>B55</f>
        <v xml:space="preserve">2019/2018 </v>
      </c>
      <c r="C69" s="228"/>
      <c r="D69" s="228"/>
      <c r="E69" s="228"/>
      <c r="F69" s="228"/>
      <c r="G69" s="228" t="str">
        <f>G55</f>
        <v>2018/2017</v>
      </c>
      <c r="H69" s="228"/>
      <c r="I69" s="228"/>
      <c r="J69" s="228"/>
      <c r="K69" s="228"/>
      <c r="L69" s="228" t="str">
        <f>L55</f>
        <v>2017/2016</v>
      </c>
      <c r="M69" s="228"/>
      <c r="N69" s="228"/>
      <c r="O69" s="228"/>
      <c r="P69" s="228"/>
      <c r="Q69" s="228" t="str">
        <f>Q55</f>
        <v>2016/2015</v>
      </c>
      <c r="R69" s="228"/>
      <c r="S69" s="228"/>
      <c r="T69" s="228"/>
      <c r="U69" s="228"/>
      <c r="V69" s="228" t="str">
        <f>V55</f>
        <v>2015/2014</v>
      </c>
      <c r="W69" s="228"/>
      <c r="X69" s="228"/>
      <c r="Y69" s="228"/>
      <c r="Z69" s="228"/>
      <c r="AA69" s="228" t="str">
        <f>AA55</f>
        <v>2014/2013</v>
      </c>
      <c r="AB69" s="228"/>
      <c r="AC69" s="228"/>
      <c r="AD69" s="228"/>
      <c r="AE69" s="228"/>
      <c r="IU69"/>
      <c r="IV69"/>
    </row>
    <row r="70" ht="62.399999999999999">
      <c r="A70" s="266"/>
      <c r="B70" s="238" t="s">
        <v>464</v>
      </c>
      <c r="C70" s="238" t="s">
        <v>465</v>
      </c>
      <c r="D70" s="293" t="s">
        <v>466</v>
      </c>
      <c r="E70" s="294"/>
      <c r="F70" s="295"/>
      <c r="G70" s="238" t="s">
        <v>464</v>
      </c>
      <c r="H70" s="238" t="s">
        <v>465</v>
      </c>
      <c r="I70" s="293" t="s">
        <v>466</v>
      </c>
      <c r="J70" s="294"/>
      <c r="K70" s="295"/>
      <c r="L70" s="238" t="s">
        <v>464</v>
      </c>
      <c r="M70" s="238" t="s">
        <v>465</v>
      </c>
      <c r="N70" s="293" t="s">
        <v>466</v>
      </c>
      <c r="O70" s="294"/>
      <c r="P70" s="295"/>
      <c r="Q70" s="238" t="s">
        <v>464</v>
      </c>
      <c r="R70" s="238" t="s">
        <v>465</v>
      </c>
      <c r="S70" s="293" t="s">
        <v>466</v>
      </c>
      <c r="T70" s="294"/>
      <c r="U70" s="295"/>
      <c r="V70" s="238" t="s">
        <v>464</v>
      </c>
      <c r="W70" s="238" t="s">
        <v>465</v>
      </c>
      <c r="X70" s="293" t="s">
        <v>466</v>
      </c>
      <c r="Y70" s="294"/>
      <c r="Z70" s="295"/>
      <c r="AA70" s="238" t="s">
        <v>464</v>
      </c>
      <c r="AB70" s="238" t="s">
        <v>465</v>
      </c>
      <c r="AC70" s="293" t="s">
        <v>466</v>
      </c>
      <c r="AD70" s="294"/>
      <c r="AE70" s="295"/>
      <c r="IU70"/>
      <c r="IV70"/>
    </row>
    <row r="71">
      <c r="A71" s="248" t="s">
        <v>477</v>
      </c>
      <c r="B71" s="282"/>
      <c r="C71" s="296"/>
      <c r="D71" s="297"/>
      <c r="E71" s="298"/>
      <c r="F71" s="299"/>
      <c r="G71" s="282"/>
      <c r="H71" s="296"/>
      <c r="I71" s="297"/>
      <c r="J71" s="298"/>
      <c r="K71" s="299"/>
      <c r="L71" s="282"/>
      <c r="M71" s="296"/>
      <c r="N71" s="297"/>
      <c r="O71" s="298"/>
      <c r="P71" s="299"/>
      <c r="Q71" s="282"/>
      <c r="R71" s="296"/>
      <c r="S71" s="297"/>
      <c r="T71" s="298"/>
      <c r="U71" s="299"/>
      <c r="V71" s="282"/>
      <c r="W71" s="296"/>
      <c r="X71" s="297"/>
      <c r="Y71" s="298"/>
      <c r="Z71" s="299"/>
      <c r="AA71" s="282"/>
      <c r="AB71" s="296"/>
      <c r="AC71" s="297"/>
      <c r="AD71" s="298"/>
      <c r="AE71" s="299"/>
      <c r="IU71"/>
      <c r="IV71"/>
    </row>
    <row r="72" ht="15.75" customHeight="1">
      <c r="A72" s="248" t="s">
        <v>478</v>
      </c>
      <c r="B72" s="282"/>
      <c r="C72" s="300"/>
      <c r="D72" s="297"/>
      <c r="E72" s="298"/>
      <c r="F72" s="299"/>
      <c r="G72" s="282"/>
      <c r="H72" s="300"/>
      <c r="I72" s="297"/>
      <c r="J72" s="298"/>
      <c r="K72" s="299"/>
      <c r="L72" s="282"/>
      <c r="M72" s="300"/>
      <c r="N72" s="297"/>
      <c r="O72" s="298"/>
      <c r="P72" s="299"/>
      <c r="Q72" s="282"/>
      <c r="R72" s="300"/>
      <c r="S72" s="297"/>
      <c r="T72" s="298"/>
      <c r="U72" s="299"/>
      <c r="V72" s="282"/>
      <c r="W72" s="300"/>
      <c r="X72" s="297"/>
      <c r="Y72" s="298"/>
      <c r="Z72" s="299"/>
      <c r="AA72" s="282"/>
      <c r="AB72" s="300"/>
      <c r="AC72" s="297"/>
      <c r="AD72" s="298"/>
      <c r="AE72" s="299"/>
      <c r="IU72"/>
      <c r="IV72"/>
    </row>
    <row r="73" ht="15.75" customHeight="1">
      <c r="A73" s="248" t="s">
        <v>479</v>
      </c>
      <c r="B73" s="282"/>
      <c r="C73" s="300"/>
      <c r="D73" s="297"/>
      <c r="E73" s="298"/>
      <c r="F73" s="299"/>
      <c r="G73" s="282"/>
      <c r="H73" s="300"/>
      <c r="I73" s="297"/>
      <c r="J73" s="298"/>
      <c r="K73" s="299"/>
      <c r="L73" s="282"/>
      <c r="M73" s="300"/>
      <c r="N73" s="297"/>
      <c r="O73" s="298"/>
      <c r="P73" s="299"/>
      <c r="Q73" s="282"/>
      <c r="R73" s="300"/>
      <c r="S73" s="297"/>
      <c r="T73" s="298"/>
      <c r="U73" s="299"/>
      <c r="V73" s="282"/>
      <c r="W73" s="300"/>
      <c r="X73" s="297"/>
      <c r="Y73" s="298"/>
      <c r="Z73" s="299"/>
      <c r="AA73" s="282"/>
      <c r="AB73" s="300"/>
      <c r="AC73" s="297"/>
      <c r="AD73" s="298"/>
      <c r="AE73" s="299"/>
      <c r="IU73"/>
      <c r="IV73"/>
    </row>
    <row r="74" ht="15.75" customHeight="1">
      <c r="A74" s="248" t="s">
        <v>480</v>
      </c>
      <c r="B74" s="282"/>
      <c r="C74" s="301"/>
      <c r="D74" s="297"/>
      <c r="E74" s="298"/>
      <c r="F74" s="299"/>
      <c r="G74" s="282"/>
      <c r="H74" s="301"/>
      <c r="I74" s="297"/>
      <c r="J74" s="298"/>
      <c r="K74" s="299"/>
      <c r="L74" s="282"/>
      <c r="M74" s="301"/>
      <c r="N74" s="297"/>
      <c r="O74" s="298"/>
      <c r="P74" s="299"/>
      <c r="Q74" s="282"/>
      <c r="R74" s="301"/>
      <c r="S74" s="297"/>
      <c r="T74" s="298"/>
      <c r="U74" s="299"/>
      <c r="V74" s="282"/>
      <c r="W74" s="301"/>
      <c r="X74" s="297"/>
      <c r="Y74" s="298"/>
      <c r="Z74" s="299"/>
      <c r="AA74" s="282"/>
      <c r="AB74" s="301"/>
      <c r="AC74" s="297"/>
      <c r="AD74" s="298"/>
      <c r="AE74" s="299"/>
      <c r="IU74"/>
      <c r="IV74"/>
    </row>
    <row r="76">
      <c r="A76" s="291" t="s">
        <v>472</v>
      </c>
      <c r="B76" s="292"/>
      <c r="C76" s="292"/>
      <c r="D76" s="292"/>
      <c r="E76" s="292"/>
      <c r="F76" s="292"/>
      <c r="G76" s="292"/>
      <c r="H76" s="292"/>
      <c r="I76" s="292"/>
      <c r="J76" s="292"/>
      <c r="K76" s="292"/>
      <c r="L76" s="292"/>
      <c r="M76" s="292"/>
      <c r="N76" s="292"/>
      <c r="O76" s="292"/>
      <c r="P76" s="292"/>
      <c r="Q76" s="292"/>
      <c r="R76" s="292"/>
      <c r="S76" s="292"/>
      <c r="T76" s="292"/>
      <c r="U76" s="292"/>
      <c r="V76" s="292"/>
      <c r="W76" s="292"/>
      <c r="X76" s="292"/>
      <c r="Y76" s="292"/>
      <c r="Z76" s="292"/>
      <c r="AA76" s="292"/>
      <c r="AB76" s="292"/>
      <c r="AC76" s="292"/>
      <c r="AD76" s="292"/>
      <c r="AE76" s="292"/>
    </row>
    <row r="77">
      <c r="A77" s="291"/>
      <c r="B77" s="292"/>
      <c r="C77" s="292"/>
      <c r="D77" s="292"/>
      <c r="E77" s="292"/>
      <c r="F77" s="292"/>
      <c r="G77" s="292"/>
      <c r="H77" s="292"/>
      <c r="I77" s="292"/>
      <c r="J77" s="292"/>
      <c r="K77" s="292"/>
      <c r="L77" s="292"/>
      <c r="M77" s="292"/>
      <c r="N77" s="292"/>
      <c r="O77" s="292"/>
      <c r="P77" s="292"/>
      <c r="Q77" s="292"/>
      <c r="R77" s="292"/>
      <c r="S77" s="292"/>
      <c r="T77" s="292"/>
      <c r="U77" s="292"/>
      <c r="V77" s="292"/>
      <c r="W77" s="292"/>
      <c r="X77" s="292"/>
      <c r="Y77" s="292"/>
      <c r="Z77" s="292"/>
      <c r="AA77" s="292"/>
      <c r="AB77" s="292"/>
      <c r="AC77" s="292"/>
      <c r="AD77" s="292"/>
      <c r="AE77" s="292"/>
    </row>
    <row r="78">
      <c r="A78" s="291"/>
      <c r="B78" s="292"/>
      <c r="C78" s="292"/>
      <c r="D78" s="292"/>
      <c r="E78" s="292"/>
      <c r="F78" s="292"/>
      <c r="G78" s="292"/>
      <c r="H78" s="292"/>
      <c r="I78" s="292"/>
      <c r="J78" s="292"/>
      <c r="K78" s="292"/>
      <c r="L78" s="292"/>
      <c r="M78" s="292"/>
      <c r="N78" s="292"/>
      <c r="O78" s="292"/>
      <c r="P78" s="292"/>
      <c r="Q78" s="292"/>
      <c r="R78" s="292"/>
      <c r="S78" s="292"/>
      <c r="T78" s="292"/>
      <c r="U78" s="292"/>
      <c r="V78" s="292"/>
      <c r="W78" s="292"/>
      <c r="X78" s="292"/>
      <c r="Y78" s="292"/>
      <c r="Z78" s="292"/>
      <c r="AA78" s="292"/>
      <c r="AB78" s="292"/>
      <c r="AC78" s="292"/>
      <c r="AD78" s="292"/>
      <c r="AE78" s="292"/>
    </row>
    <row r="79">
      <c r="A79" s="291"/>
      <c r="B79" s="292"/>
      <c r="C79" s="292"/>
      <c r="D79" s="292"/>
      <c r="E79" s="292"/>
      <c r="F79" s="292"/>
      <c r="G79" s="292"/>
      <c r="H79" s="292"/>
      <c r="I79" s="292"/>
      <c r="J79" s="292"/>
      <c r="K79" s="292"/>
      <c r="L79" s="292"/>
      <c r="M79" s="292"/>
      <c r="N79" s="292"/>
      <c r="O79" s="292"/>
      <c r="P79" s="292"/>
      <c r="Q79" s="292"/>
      <c r="R79" s="292"/>
      <c r="S79" s="292"/>
      <c r="T79" s="292"/>
      <c r="U79" s="292"/>
      <c r="V79" s="292"/>
      <c r="W79" s="292"/>
      <c r="X79" s="292"/>
      <c r="Y79" s="292"/>
      <c r="Z79" s="292"/>
      <c r="AA79" s="292"/>
      <c r="AB79" s="292"/>
      <c r="AC79" s="292"/>
      <c r="AD79" s="292"/>
      <c r="AE79" s="292"/>
    </row>
    <row r="82">
      <c r="A82" s="67" t="s">
        <v>481</v>
      </c>
      <c r="B82" s="220"/>
      <c r="C82" s="220"/>
      <c r="D82" s="220"/>
      <c r="E82" s="220"/>
      <c r="F82" s="220"/>
      <c r="G82" s="220"/>
      <c r="H82" s="220"/>
      <c r="I82" s="220"/>
      <c r="DW82" s="220"/>
      <c r="DX82" s="220"/>
      <c r="DY82" s="220"/>
      <c r="DZ82" s="220"/>
      <c r="EA82" s="220"/>
      <c r="EB82" s="220"/>
      <c r="EC82" s="220"/>
      <c r="ED82" s="220"/>
      <c r="EE82" s="220"/>
      <c r="EF82" s="220"/>
      <c r="EG82" s="220"/>
      <c r="EH82" s="220"/>
      <c r="EI82" s="220"/>
      <c r="EJ82" s="220"/>
      <c r="EK82" s="220"/>
      <c r="EL82" s="220"/>
      <c r="EM82" s="220"/>
      <c r="EN82" s="220"/>
      <c r="EO82" s="220"/>
      <c r="EP82" s="220"/>
      <c r="EQ82" s="220"/>
      <c r="ER82" s="220"/>
      <c r="ES82" s="220"/>
      <c r="ET82" s="220"/>
      <c r="EU82" s="220"/>
      <c r="EV82" s="220"/>
      <c r="EW82" s="220"/>
      <c r="EX82" s="220"/>
      <c r="EY82" s="220"/>
      <c r="EZ82" s="220"/>
      <c r="FA82" s="220"/>
      <c r="FB82" s="220"/>
      <c r="FC82" s="220"/>
      <c r="FD82" s="220"/>
      <c r="FE82" s="220"/>
      <c r="FF82" s="220"/>
      <c r="FG82" s="220"/>
      <c r="FH82" s="220"/>
      <c r="FI82" s="220"/>
      <c r="FJ82" s="220"/>
      <c r="FK82" s="220"/>
      <c r="FL82" s="220"/>
      <c r="FM82" s="220"/>
      <c r="FN82" s="220"/>
      <c r="FO82" s="220"/>
      <c r="FP82" s="220"/>
      <c r="FQ82" s="220"/>
      <c r="FR82" s="220"/>
      <c r="FS82" s="220"/>
      <c r="FT82" s="220"/>
      <c r="FU82" s="220"/>
      <c r="FV82" s="220"/>
      <c r="FW82" s="220"/>
      <c r="FX82" s="220"/>
      <c r="FY82" s="220"/>
      <c r="FZ82" s="220"/>
      <c r="GA82" s="220"/>
      <c r="GB82" s="220"/>
      <c r="GC82" s="220"/>
      <c r="GD82" s="220"/>
      <c r="GE82" s="220"/>
      <c r="GF82" s="220"/>
      <c r="GG82" s="220"/>
      <c r="GH82" s="220"/>
      <c r="GI82" s="220"/>
      <c r="GJ82" s="220"/>
      <c r="GK82" s="220"/>
      <c r="GL82" s="220"/>
      <c r="GM82" s="220"/>
      <c r="GN82" s="220"/>
      <c r="GO82" s="220"/>
      <c r="GP82" s="220"/>
      <c r="GQ82" s="220"/>
      <c r="GR82" s="220"/>
      <c r="GS82" s="220"/>
      <c r="GT82" s="220"/>
      <c r="GU82" s="220"/>
      <c r="GV82" s="220"/>
      <c r="GW82" s="220"/>
      <c r="GX82" s="220"/>
      <c r="GY82" s="220"/>
      <c r="GZ82" s="220"/>
      <c r="HA82" s="220"/>
      <c r="HB82" s="220"/>
      <c r="HC82" s="220"/>
      <c r="HD82" s="220"/>
      <c r="HE82" s="220"/>
      <c r="HF82" s="220"/>
      <c r="HG82" s="220"/>
      <c r="HH82" s="220"/>
      <c r="HI82" s="220"/>
      <c r="HJ82" s="220"/>
      <c r="HK82" s="220"/>
      <c r="HL82" s="220"/>
      <c r="HM82" s="220"/>
      <c r="HN82" s="220"/>
      <c r="HO82" s="220"/>
      <c r="HP82" s="220"/>
      <c r="HQ82" s="220"/>
      <c r="HR82" s="220"/>
      <c r="HS82" s="220"/>
      <c r="HT82" s="220"/>
      <c r="HU82" s="220"/>
      <c r="HV82" s="220"/>
      <c r="HW82" s="220"/>
      <c r="HX82" s="220"/>
      <c r="HY82" s="220"/>
      <c r="HZ82" s="220"/>
      <c r="IA82" s="220"/>
      <c r="IB82" s="220"/>
      <c r="IC82" s="220"/>
      <c r="ID82" s="220"/>
      <c r="IE82" s="220"/>
      <c r="IF82" s="220"/>
      <c r="IG82" s="220"/>
      <c r="IH82" s="220"/>
      <c r="II82" s="220"/>
      <c r="IJ82" s="220"/>
      <c r="IK82" s="220"/>
      <c r="IL82" s="220"/>
      <c r="IM82" s="220"/>
      <c r="IN82" s="220"/>
      <c r="IO82" s="220"/>
      <c r="IP82" s="220"/>
      <c r="IQ82" s="220"/>
      <c r="IR82" s="220"/>
      <c r="IS82" s="220"/>
      <c r="IT82" s="220"/>
      <c r="IU82" s="220"/>
      <c r="IV82" s="220"/>
    </row>
    <row r="83">
      <c r="A83" s="208" t="s">
        <v>482</v>
      </c>
      <c r="B83" s="199"/>
      <c r="C83" s="199"/>
      <c r="D83" s="220"/>
      <c r="E83" s="220"/>
      <c r="F83" s="220"/>
      <c r="G83" s="220"/>
      <c r="H83" s="220"/>
      <c r="I83" s="220"/>
      <c r="DW83" s="220"/>
      <c r="DX83" s="220"/>
      <c r="DY83" s="220"/>
      <c r="DZ83" s="220"/>
      <c r="EA83" s="220"/>
      <c r="EB83" s="220"/>
      <c r="EC83" s="220"/>
      <c r="ED83" s="220"/>
      <c r="EE83" s="220"/>
      <c r="EF83" s="220"/>
      <c r="EG83" s="220"/>
      <c r="EH83" s="220"/>
      <c r="EI83" s="220"/>
      <c r="EJ83" s="220"/>
      <c r="EK83" s="220"/>
      <c r="EL83" s="220"/>
      <c r="EM83" s="220"/>
      <c r="EN83" s="220"/>
      <c r="EO83" s="220"/>
      <c r="EP83" s="220"/>
      <c r="EQ83" s="220"/>
      <c r="ER83" s="220"/>
      <c r="ES83" s="220"/>
      <c r="ET83" s="220"/>
      <c r="EU83" s="220"/>
      <c r="EV83" s="220"/>
      <c r="EW83" s="220"/>
      <c r="EX83" s="220"/>
      <c r="EY83" s="220"/>
      <c r="EZ83" s="220"/>
      <c r="FA83" s="220"/>
      <c r="FB83" s="220"/>
      <c r="FC83" s="220"/>
      <c r="FD83" s="220"/>
      <c r="FE83" s="220"/>
      <c r="FF83" s="220"/>
      <c r="FG83" s="220"/>
      <c r="FH83" s="220"/>
      <c r="FI83" s="220"/>
      <c r="FJ83" s="220"/>
      <c r="FK83" s="220"/>
      <c r="FL83" s="220"/>
      <c r="FM83" s="220"/>
      <c r="FN83" s="220"/>
      <c r="FO83" s="220"/>
      <c r="FP83" s="220"/>
      <c r="FQ83" s="220"/>
      <c r="FR83" s="220"/>
      <c r="FS83" s="220"/>
      <c r="FT83" s="220"/>
      <c r="FU83" s="220"/>
      <c r="FV83" s="220"/>
      <c r="FW83" s="220"/>
      <c r="FX83" s="220"/>
      <c r="FY83" s="220"/>
      <c r="FZ83" s="220"/>
      <c r="GA83" s="220"/>
      <c r="GB83" s="220"/>
      <c r="GC83" s="220"/>
      <c r="GD83" s="220"/>
      <c r="GE83" s="220"/>
      <c r="GF83" s="220"/>
      <c r="GG83" s="220"/>
      <c r="GH83" s="220"/>
      <c r="GI83" s="220"/>
      <c r="GJ83" s="220"/>
      <c r="GK83" s="220"/>
      <c r="GL83" s="220"/>
      <c r="GM83" s="220"/>
      <c r="GN83" s="220"/>
      <c r="GO83" s="220"/>
      <c r="GP83" s="220"/>
      <c r="GQ83" s="220"/>
      <c r="GR83" s="220"/>
      <c r="GS83" s="220"/>
      <c r="GT83" s="220"/>
      <c r="GU83" s="220"/>
      <c r="GV83" s="220"/>
      <c r="GW83" s="220"/>
      <c r="GX83" s="220"/>
      <c r="GY83" s="220"/>
      <c r="GZ83" s="220"/>
      <c r="HA83" s="220"/>
      <c r="HB83" s="220"/>
      <c r="HC83" s="220"/>
      <c r="HD83" s="220"/>
      <c r="HE83" s="220"/>
      <c r="HF83" s="220"/>
      <c r="HG83" s="220"/>
      <c r="HH83" s="220"/>
      <c r="HI83" s="220"/>
      <c r="HJ83" s="220"/>
      <c r="HK83" s="220"/>
      <c r="HL83" s="220"/>
      <c r="HM83" s="220"/>
      <c r="HN83" s="220"/>
      <c r="HO83" s="220"/>
      <c r="HP83" s="220"/>
      <c r="HQ83" s="220"/>
      <c r="HR83" s="220"/>
      <c r="HS83" s="220"/>
      <c r="HT83" s="220"/>
      <c r="HU83" s="220"/>
      <c r="HV83" s="220"/>
      <c r="HW83" s="220"/>
      <c r="HX83" s="220"/>
      <c r="HY83" s="220"/>
      <c r="HZ83" s="220"/>
      <c r="IA83" s="220"/>
      <c r="IB83" s="220"/>
      <c r="IC83" s="220"/>
      <c r="ID83" s="220"/>
      <c r="IE83" s="220"/>
      <c r="IF83" s="220"/>
      <c r="IG83" s="220"/>
      <c r="IH83" s="220"/>
      <c r="II83" s="220"/>
      <c r="IJ83" s="220"/>
      <c r="IK83" s="220"/>
      <c r="IL83" s="220"/>
      <c r="IM83" s="220"/>
      <c r="IN83" s="220"/>
      <c r="IO83" s="220"/>
      <c r="IP83" s="220"/>
      <c r="IQ83" s="220"/>
      <c r="IR83" s="220"/>
      <c r="IS83" s="220"/>
      <c r="IT83" s="220"/>
      <c r="IU83" s="220"/>
      <c r="IV83" s="220"/>
    </row>
    <row r="84">
      <c r="A84" s="302" t="s">
        <v>483</v>
      </c>
      <c r="B84" s="180" t="str">
        <f>э!B56</f>
        <v xml:space="preserve">2019 год</v>
      </c>
      <c r="C84" s="180" t="str">
        <f>э!C56</f>
        <v xml:space="preserve">2018 год</v>
      </c>
      <c r="D84" s="180" t="str">
        <f>э!D56</f>
        <v xml:space="preserve">2017 год</v>
      </c>
      <c r="E84" s="180" t="str">
        <f>э!E56</f>
        <v xml:space="preserve">2016 год</v>
      </c>
      <c r="F84" s="180" t="str">
        <f>э!F56</f>
        <v xml:space="preserve">2015 год</v>
      </c>
      <c r="G84" s="180" t="str">
        <f>э!G56</f>
        <v xml:space="preserve">2014 год</v>
      </c>
      <c r="H84" s="180" t="str">
        <f>э!H56</f>
        <v xml:space="preserve">2013 год</v>
      </c>
      <c r="I84" s="221"/>
      <c r="DW84" s="221"/>
      <c r="DX84" s="221"/>
      <c r="DY84" s="221"/>
      <c r="DZ84" s="221"/>
      <c r="EA84" s="221"/>
      <c r="EB84" s="221"/>
      <c r="EC84" s="221"/>
      <c r="ED84" s="221"/>
      <c r="EE84" s="221"/>
      <c r="EF84" s="221"/>
      <c r="EG84" s="221"/>
      <c r="EH84" s="221"/>
      <c r="EI84" s="221"/>
      <c r="EJ84" s="221"/>
      <c r="EK84" s="221"/>
      <c r="EL84" s="221"/>
      <c r="EM84" s="221"/>
      <c r="EN84" s="221"/>
      <c r="EO84" s="221"/>
      <c r="EP84" s="221"/>
      <c r="EQ84" s="221"/>
      <c r="ER84" s="221"/>
      <c r="ES84" s="221"/>
      <c r="ET84" s="221"/>
      <c r="EU84" s="221"/>
      <c r="EV84" s="221"/>
      <c r="EW84" s="221"/>
      <c r="EX84" s="221"/>
      <c r="EY84" s="221"/>
      <c r="EZ84" s="221"/>
      <c r="FA84" s="221"/>
      <c r="FB84" s="221"/>
      <c r="FC84" s="221"/>
      <c r="FD84" s="221"/>
      <c r="FE84" s="221"/>
      <c r="FF84" s="221"/>
      <c r="FG84" s="221"/>
      <c r="FH84" s="221"/>
      <c r="FI84" s="221"/>
      <c r="FJ84" s="221"/>
      <c r="FK84" s="221"/>
      <c r="FL84" s="221"/>
      <c r="FM84" s="221"/>
      <c r="FN84" s="221"/>
      <c r="FO84" s="221"/>
      <c r="FP84" s="221"/>
      <c r="FQ84" s="221"/>
      <c r="FR84" s="221"/>
      <c r="FS84" s="221"/>
      <c r="FT84" s="221"/>
      <c r="FU84" s="221"/>
      <c r="FV84" s="221"/>
      <c r="FW84" s="221"/>
      <c r="FX84" s="221"/>
      <c r="FY84" s="221"/>
      <c r="FZ84" s="221"/>
      <c r="GA84" s="221"/>
      <c r="GB84" s="221"/>
      <c r="GC84" s="221"/>
      <c r="GD84" s="221"/>
      <c r="GE84" s="221"/>
      <c r="GF84" s="221"/>
      <c r="GG84" s="221"/>
      <c r="GH84" s="221"/>
      <c r="GI84" s="221"/>
      <c r="GJ84" s="221"/>
      <c r="GK84" s="221"/>
      <c r="GL84" s="221"/>
      <c r="GM84" s="221"/>
      <c r="GN84" s="221"/>
      <c r="GO84" s="221"/>
      <c r="GP84" s="221"/>
      <c r="GQ84" s="221"/>
      <c r="GR84" s="221"/>
      <c r="GS84" s="221"/>
      <c r="GT84" s="221"/>
      <c r="GU84" s="221"/>
      <c r="GV84" s="221"/>
      <c r="GW84" s="221"/>
      <c r="GX84" s="221"/>
      <c r="GY84" s="221"/>
      <c r="GZ84" s="221"/>
      <c r="HA84" s="221"/>
      <c r="HB84" s="221"/>
      <c r="HC84" s="221"/>
      <c r="HD84" s="221"/>
      <c r="HE84" s="221"/>
      <c r="HF84" s="221"/>
      <c r="HG84" s="221"/>
      <c r="HH84" s="221"/>
      <c r="HI84" s="221"/>
      <c r="HJ84" s="221"/>
      <c r="HK84" s="221"/>
      <c r="HL84" s="221"/>
      <c r="HM84" s="221"/>
      <c r="HN84" s="221"/>
      <c r="HO84" s="221"/>
      <c r="HP84" s="221"/>
      <c r="HQ84" s="221"/>
      <c r="HR84" s="221"/>
      <c r="HS84" s="221"/>
      <c r="HT84" s="221"/>
      <c r="HU84" s="221"/>
      <c r="HV84" s="221"/>
      <c r="HW84" s="221"/>
      <c r="HX84" s="221"/>
      <c r="HY84" s="221"/>
      <c r="HZ84" s="221"/>
      <c r="IA84" s="221"/>
      <c r="IB84" s="221"/>
      <c r="IC84" s="221"/>
      <c r="ID84" s="221"/>
      <c r="IE84" s="221"/>
      <c r="IF84" s="221"/>
      <c r="IG84" s="221"/>
      <c r="IH84" s="221"/>
      <c r="II84" s="221"/>
      <c r="IJ84" s="221"/>
      <c r="IK84" s="221"/>
      <c r="IL84" s="221"/>
      <c r="IM84" s="221"/>
      <c r="IN84" s="221"/>
      <c r="IO84" s="221"/>
      <c r="IP84" s="221"/>
      <c r="IQ84" s="221"/>
      <c r="IR84" s="221"/>
      <c r="IS84" s="221"/>
      <c r="IT84" s="221"/>
      <c r="IU84" s="221"/>
      <c r="IV84" s="221"/>
    </row>
    <row r="85">
      <c r="A85" s="212" t="s">
        <v>372</v>
      </c>
      <c r="B85" s="205"/>
      <c r="C85" s="205"/>
      <c r="D85" s="205"/>
      <c r="E85" s="205"/>
      <c r="F85" s="205"/>
      <c r="G85" s="205"/>
      <c r="H85" s="205"/>
      <c r="I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c r="GQ85" s="220"/>
      <c r="GR85" s="220"/>
      <c r="GS85" s="220"/>
      <c r="GT85" s="220"/>
      <c r="GU85" s="220"/>
      <c r="GV85" s="220"/>
      <c r="GW85" s="220"/>
      <c r="GX85" s="220"/>
      <c r="GY85" s="220"/>
      <c r="GZ85" s="220"/>
      <c r="HA85" s="220"/>
      <c r="HB85" s="220"/>
      <c r="HC85" s="220"/>
      <c r="HD85" s="220"/>
      <c r="HE85" s="220"/>
      <c r="HF85" s="220"/>
      <c r="HG85" s="220"/>
      <c r="HH85" s="220"/>
      <c r="HI85" s="220"/>
      <c r="HJ85" s="220"/>
      <c r="HK85" s="220"/>
      <c r="HL85" s="220"/>
      <c r="HM85" s="220"/>
      <c r="HN85" s="220"/>
      <c r="HO85" s="220"/>
      <c r="HP85" s="220"/>
      <c r="HQ85" s="220"/>
      <c r="HR85" s="220"/>
      <c r="HS85" s="220"/>
      <c r="HT85" s="220"/>
      <c r="HU85" s="220"/>
      <c r="HV85" s="220"/>
      <c r="HW85" s="220"/>
      <c r="HX85" s="220"/>
      <c r="HY85" s="220"/>
      <c r="HZ85" s="220"/>
      <c r="IA85" s="220"/>
      <c r="IB85" s="220"/>
      <c r="IC85" s="220"/>
      <c r="ID85" s="220"/>
      <c r="IE85" s="220"/>
      <c r="IF85" s="220"/>
      <c r="IG85" s="220"/>
      <c r="IH85" s="220"/>
      <c r="II85" s="220"/>
      <c r="IJ85" s="220"/>
      <c r="IK85" s="220"/>
      <c r="IL85" s="220"/>
      <c r="IM85" s="220"/>
      <c r="IN85" s="220"/>
      <c r="IO85" s="220"/>
      <c r="IP85" s="220"/>
      <c r="IQ85" s="220"/>
      <c r="IR85" s="220"/>
      <c r="IS85" s="220"/>
      <c r="IT85" s="220"/>
      <c r="IU85" s="220"/>
      <c r="IV85" s="220"/>
    </row>
    <row r="86">
      <c r="A86" s="183" t="s">
        <v>484</v>
      </c>
      <c r="B86" s="205"/>
      <c r="C86" s="205"/>
      <c r="D86" s="205"/>
      <c r="E86" s="205"/>
      <c r="F86" s="205"/>
      <c r="G86" s="205"/>
      <c r="H86" s="205"/>
      <c r="I86" s="220"/>
      <c r="DW86" s="220"/>
      <c r="DX86" s="220"/>
      <c r="DY86" s="220"/>
      <c r="DZ86" s="220"/>
      <c r="EA86" s="220"/>
      <c r="EB86" s="220"/>
      <c r="EC86" s="220"/>
      <c r="ED86" s="220"/>
      <c r="EE86" s="220"/>
      <c r="EF86" s="220"/>
      <c r="EG86" s="220"/>
      <c r="EH86" s="220"/>
      <c r="EI86" s="220"/>
      <c r="EJ86" s="220"/>
      <c r="EK86" s="220"/>
      <c r="EL86" s="220"/>
      <c r="EM86" s="220"/>
      <c r="EN86" s="220"/>
      <c r="EO86" s="220"/>
      <c r="EP86" s="220"/>
      <c r="EQ86" s="220"/>
      <c r="ER86" s="220"/>
      <c r="ES86" s="220"/>
      <c r="ET86" s="220"/>
      <c r="EU86" s="220"/>
      <c r="EV86" s="220"/>
      <c r="EW86" s="220"/>
      <c r="EX86" s="220"/>
      <c r="EY86" s="220"/>
      <c r="EZ86" s="220"/>
      <c r="FA86" s="220"/>
      <c r="FB86" s="220"/>
      <c r="FC86" s="220"/>
      <c r="FD86" s="220"/>
      <c r="FE86" s="220"/>
      <c r="FF86" s="220"/>
      <c r="FG86" s="220"/>
      <c r="FH86" s="220"/>
      <c r="FI86" s="220"/>
      <c r="FJ86" s="220"/>
      <c r="FK86" s="220"/>
      <c r="FL86" s="220"/>
      <c r="FM86" s="220"/>
      <c r="FN86" s="220"/>
      <c r="FO86" s="220"/>
      <c r="FP86" s="220"/>
      <c r="FQ86" s="220"/>
      <c r="FR86" s="220"/>
      <c r="FS86" s="220"/>
      <c r="FT86" s="220"/>
      <c r="FU86" s="220"/>
      <c r="FV86" s="220"/>
      <c r="FW86" s="220"/>
      <c r="FX86" s="220"/>
      <c r="FY86" s="220"/>
      <c r="FZ86" s="220"/>
      <c r="GA86" s="220"/>
      <c r="GB86" s="220"/>
      <c r="GC86" s="220"/>
      <c r="GD86" s="220"/>
      <c r="GE86" s="220"/>
      <c r="GF86" s="220"/>
      <c r="GG86" s="220"/>
      <c r="GH86" s="220"/>
      <c r="GI86" s="220"/>
      <c r="GJ86" s="220"/>
      <c r="GK86" s="220"/>
      <c r="GL86" s="220"/>
      <c r="GM86" s="220"/>
      <c r="GN86" s="220"/>
      <c r="GO86" s="220"/>
      <c r="GP86" s="220"/>
      <c r="GQ86" s="220"/>
      <c r="GR86" s="220"/>
      <c r="GS86" s="220"/>
      <c r="GT86" s="220"/>
      <c r="GU86" s="220"/>
      <c r="GV86" s="220"/>
      <c r="GW86" s="220"/>
      <c r="GX86" s="220"/>
      <c r="GY86" s="220"/>
      <c r="GZ86" s="220"/>
      <c r="HA86" s="220"/>
      <c r="HB86" s="220"/>
      <c r="HC86" s="220"/>
      <c r="HD86" s="220"/>
      <c r="HE86" s="220"/>
      <c r="HF86" s="220"/>
      <c r="HG86" s="220"/>
      <c r="HH86" s="220"/>
      <c r="HI86" s="220"/>
      <c r="HJ86" s="220"/>
      <c r="HK86" s="220"/>
      <c r="HL86" s="220"/>
      <c r="HM86" s="220"/>
      <c r="HN86" s="220"/>
      <c r="HO86" s="220"/>
      <c r="HP86" s="220"/>
      <c r="HQ86" s="220"/>
      <c r="HR86" s="220"/>
      <c r="HS86" s="220"/>
      <c r="HT86" s="220"/>
      <c r="HU86" s="220"/>
      <c r="HV86" s="220"/>
      <c r="HW86" s="220"/>
      <c r="HX86" s="220"/>
      <c r="HY86" s="220"/>
      <c r="HZ86" s="220"/>
      <c r="IA86" s="220"/>
      <c r="IB86" s="220"/>
      <c r="IC86" s="220"/>
      <c r="ID86" s="220"/>
      <c r="IE86" s="220"/>
      <c r="IF86" s="220"/>
      <c r="IG86" s="220"/>
      <c r="IH86" s="220"/>
      <c r="II86" s="220"/>
      <c r="IJ86" s="220"/>
      <c r="IK86" s="220"/>
      <c r="IL86" s="220"/>
      <c r="IM86" s="220"/>
      <c r="IN86" s="220"/>
      <c r="IO86" s="220"/>
      <c r="IP86" s="220"/>
      <c r="IQ86" s="220"/>
      <c r="IR86" s="220"/>
      <c r="IS86" s="220"/>
      <c r="IT86" s="220"/>
      <c r="IU86" s="220"/>
      <c r="IV86" s="220"/>
    </row>
    <row r="87">
      <c r="A87" s="183" t="s">
        <v>374</v>
      </c>
      <c r="B87" s="205"/>
      <c r="C87" s="205"/>
      <c r="D87" s="205"/>
      <c r="E87" s="205"/>
      <c r="F87" s="205"/>
      <c r="G87" s="205"/>
      <c r="H87" s="205"/>
      <c r="I87" s="220"/>
      <c r="DW87" s="220"/>
      <c r="DX87" s="220"/>
      <c r="DY87" s="220"/>
      <c r="DZ87" s="220"/>
      <c r="EA87" s="220"/>
      <c r="EB87" s="220"/>
      <c r="EC87" s="220"/>
      <c r="ED87" s="220"/>
      <c r="EE87" s="220"/>
      <c r="EF87" s="220"/>
      <c r="EG87" s="220"/>
      <c r="EH87" s="220"/>
      <c r="EI87" s="220"/>
      <c r="EJ87" s="220"/>
      <c r="EK87" s="220"/>
      <c r="EL87" s="220"/>
      <c r="EM87" s="220"/>
      <c r="EN87" s="220"/>
      <c r="EO87" s="220"/>
      <c r="EP87" s="220"/>
      <c r="EQ87" s="220"/>
      <c r="ER87" s="220"/>
      <c r="ES87" s="220"/>
      <c r="ET87" s="220"/>
      <c r="EU87" s="220"/>
      <c r="EV87" s="220"/>
      <c r="EW87" s="220"/>
      <c r="EX87" s="220"/>
      <c r="EY87" s="220"/>
      <c r="EZ87" s="220"/>
      <c r="FA87" s="220"/>
      <c r="FB87" s="220"/>
      <c r="FC87" s="220"/>
      <c r="FD87" s="220"/>
      <c r="FE87" s="220"/>
      <c r="FF87" s="220"/>
      <c r="FG87" s="220"/>
      <c r="FH87" s="220"/>
      <c r="FI87" s="220"/>
      <c r="FJ87" s="220"/>
      <c r="FK87" s="220"/>
      <c r="FL87" s="220"/>
      <c r="FM87" s="220"/>
      <c r="FN87" s="220"/>
      <c r="FO87" s="220"/>
      <c r="FP87" s="220"/>
      <c r="FQ87" s="220"/>
      <c r="FR87" s="220"/>
      <c r="FS87" s="220"/>
      <c r="FT87" s="220"/>
      <c r="FU87" s="220"/>
      <c r="FV87" s="220"/>
      <c r="FW87" s="220"/>
      <c r="FX87" s="220"/>
      <c r="FY87" s="220"/>
      <c r="FZ87" s="220"/>
      <c r="GA87" s="220"/>
      <c r="GB87" s="220"/>
      <c r="GC87" s="220"/>
      <c r="GD87" s="220"/>
      <c r="GE87" s="220"/>
      <c r="GF87" s="220"/>
      <c r="GG87" s="220"/>
      <c r="GH87" s="220"/>
      <c r="GI87" s="220"/>
      <c r="GJ87" s="220"/>
      <c r="GK87" s="220"/>
      <c r="GL87" s="220"/>
      <c r="GM87" s="220"/>
      <c r="GN87" s="220"/>
      <c r="GO87" s="220"/>
      <c r="GP87" s="220"/>
      <c r="GQ87" s="220"/>
      <c r="GR87" s="220"/>
      <c r="GS87" s="220"/>
      <c r="GT87" s="220"/>
      <c r="GU87" s="220"/>
      <c r="GV87" s="220"/>
      <c r="GW87" s="220"/>
      <c r="GX87" s="220"/>
      <c r="GY87" s="220"/>
      <c r="GZ87" s="220"/>
      <c r="HA87" s="220"/>
      <c r="HB87" s="220"/>
      <c r="HC87" s="220"/>
      <c r="HD87" s="220"/>
      <c r="HE87" s="220"/>
      <c r="HF87" s="220"/>
      <c r="HG87" s="220"/>
      <c r="HH87" s="220"/>
      <c r="HI87" s="220"/>
      <c r="HJ87" s="220"/>
      <c r="HK87" s="220"/>
      <c r="HL87" s="220"/>
      <c r="HM87" s="220"/>
      <c r="HN87" s="220"/>
      <c r="HO87" s="220"/>
      <c r="HP87" s="220"/>
      <c r="HQ87" s="220"/>
      <c r="HR87" s="220"/>
      <c r="HS87" s="220"/>
      <c r="HT87" s="220"/>
      <c r="HU87" s="220"/>
      <c r="HV87" s="220"/>
      <c r="HW87" s="220"/>
      <c r="HX87" s="220"/>
      <c r="HY87" s="220"/>
      <c r="HZ87" s="220"/>
      <c r="IA87" s="220"/>
      <c r="IB87" s="220"/>
      <c r="IC87" s="220"/>
      <c r="ID87" s="220"/>
      <c r="IE87" s="220"/>
      <c r="IF87" s="220"/>
      <c r="IG87" s="220"/>
      <c r="IH87" s="220"/>
      <c r="II87" s="220"/>
      <c r="IJ87" s="220"/>
      <c r="IK87" s="220"/>
      <c r="IL87" s="220"/>
      <c r="IM87" s="220"/>
      <c r="IN87" s="220"/>
      <c r="IO87" s="220"/>
      <c r="IP87" s="220"/>
      <c r="IQ87" s="220"/>
      <c r="IR87" s="220"/>
      <c r="IS87" s="220"/>
      <c r="IT87" s="220"/>
      <c r="IU87" s="220"/>
      <c r="IV87" s="220"/>
    </row>
    <row r="88">
      <c r="A88" s="303"/>
      <c r="B88" s="199"/>
      <c r="C88" s="199"/>
      <c r="D88" s="220"/>
      <c r="E88" s="220"/>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199"/>
      <c r="AJ88" s="199"/>
      <c r="AK88" s="199"/>
      <c r="AL88" s="199"/>
      <c r="AM88" s="199"/>
      <c r="AN88" s="199"/>
      <c r="AO88" s="199"/>
      <c r="AP88" s="199"/>
      <c r="AQ88" s="199"/>
      <c r="AR88" s="199"/>
      <c r="AS88" s="199"/>
      <c r="AT88" s="199"/>
      <c r="AU88" s="199"/>
      <c r="AV88" s="199"/>
      <c r="AW88" s="199"/>
      <c r="AX88" s="199"/>
      <c r="AY88" s="199"/>
      <c r="AZ88" s="199"/>
      <c r="BA88" s="199"/>
      <c r="BB88" s="199"/>
      <c r="BC88" s="199"/>
      <c r="BD88" s="199"/>
      <c r="BE88" s="199"/>
      <c r="BF88" s="199"/>
      <c r="BG88" s="199"/>
      <c r="BH88" s="199"/>
      <c r="BI88" s="199"/>
      <c r="BJ88" s="199"/>
      <c r="BK88" s="199"/>
      <c r="BL88" s="199"/>
      <c r="BM88" s="199"/>
      <c r="BN88" s="199"/>
      <c r="BO88" s="199"/>
      <c r="BP88" s="199"/>
      <c r="BQ88" s="220"/>
      <c r="BR88" s="220"/>
      <c r="BS88" s="220"/>
      <c r="BT88" s="220"/>
      <c r="BU88" s="220"/>
      <c r="BV88" s="220"/>
      <c r="BW88" s="220"/>
      <c r="BX88" s="220"/>
      <c r="BY88" s="220"/>
      <c r="BZ88" s="220"/>
      <c r="CA88" s="220"/>
      <c r="CB88" s="220"/>
      <c r="CC88" s="220"/>
      <c r="CD88" s="220"/>
      <c r="CE88" s="220"/>
      <c r="CF88" s="220"/>
      <c r="CG88" s="220"/>
      <c r="CH88" s="220"/>
      <c r="CI88" s="220"/>
      <c r="CJ88" s="220"/>
      <c r="CK88" s="220"/>
      <c r="CL88" s="220"/>
      <c r="CM88" s="220"/>
      <c r="CN88" s="220"/>
      <c r="CO88" s="220"/>
      <c r="CP88" s="220"/>
      <c r="CQ88" s="220"/>
      <c r="CR88" s="220"/>
      <c r="CS88" s="220"/>
      <c r="CT88" s="220"/>
      <c r="CU88" s="220"/>
      <c r="CV88" s="220"/>
      <c r="CW88" s="220"/>
      <c r="CX88" s="220"/>
      <c r="CY88" s="220"/>
      <c r="CZ88" s="220"/>
      <c r="DA88" s="220"/>
      <c r="DB88" s="220"/>
      <c r="DC88" s="220"/>
      <c r="DD88" s="220"/>
      <c r="DE88" s="220"/>
      <c r="DF88" s="220"/>
      <c r="DG88" s="220"/>
      <c r="DH88" s="220"/>
      <c r="DI88" s="220"/>
      <c r="DJ88" s="220"/>
      <c r="DK88" s="220"/>
      <c r="DL88" s="220"/>
      <c r="DM88" s="220"/>
      <c r="DN88" s="220"/>
      <c r="DO88" s="220"/>
      <c r="DP88" s="220"/>
      <c r="DQ88" s="220"/>
      <c r="DR88" s="220"/>
      <c r="DS88" s="220"/>
      <c r="DT88" s="220"/>
      <c r="DU88" s="220"/>
      <c r="DV88" s="220"/>
      <c r="DW88" s="220"/>
      <c r="DX88" s="220"/>
      <c r="DY88" s="220"/>
      <c r="DZ88" s="220"/>
      <c r="EA88" s="220"/>
      <c r="EB88" s="220"/>
      <c r="EC88" s="220"/>
      <c r="ED88" s="220"/>
      <c r="EE88" s="220"/>
      <c r="EF88" s="220"/>
      <c r="EG88" s="220"/>
      <c r="EH88" s="220"/>
      <c r="EI88" s="220"/>
      <c r="EJ88" s="220"/>
      <c r="EK88" s="220"/>
      <c r="EL88" s="220"/>
      <c r="EM88" s="220"/>
      <c r="EN88" s="220"/>
      <c r="EO88" s="220"/>
      <c r="EP88" s="220"/>
      <c r="EQ88" s="220"/>
      <c r="ER88" s="220"/>
      <c r="ES88" s="220"/>
      <c r="ET88" s="220"/>
      <c r="EU88" s="220"/>
      <c r="EV88" s="220"/>
      <c r="EW88" s="220"/>
      <c r="EX88" s="220"/>
      <c r="EY88" s="220"/>
      <c r="EZ88" s="220"/>
      <c r="FA88" s="220"/>
      <c r="FB88" s="220"/>
      <c r="FC88" s="220"/>
      <c r="FD88" s="220"/>
      <c r="FE88" s="220"/>
      <c r="FF88" s="220"/>
      <c r="FG88" s="220"/>
      <c r="FH88" s="220"/>
      <c r="FI88" s="220"/>
      <c r="FJ88" s="220"/>
      <c r="FK88" s="220"/>
      <c r="FL88" s="220"/>
      <c r="FM88" s="220"/>
      <c r="FN88" s="220"/>
      <c r="FO88" s="220"/>
      <c r="FP88" s="220"/>
      <c r="FQ88" s="220"/>
      <c r="FR88" s="220"/>
      <c r="FS88" s="220"/>
      <c r="FT88" s="220"/>
      <c r="FU88" s="220"/>
      <c r="FV88" s="220"/>
      <c r="FW88" s="220"/>
      <c r="FX88" s="220"/>
      <c r="FY88" s="220"/>
      <c r="FZ88" s="220"/>
      <c r="GA88" s="220"/>
      <c r="GB88" s="220"/>
      <c r="GC88" s="220"/>
      <c r="GD88" s="220"/>
      <c r="GE88" s="220"/>
      <c r="GF88" s="220"/>
      <c r="GG88" s="220"/>
      <c r="GH88" s="220"/>
      <c r="GI88" s="220"/>
      <c r="GJ88" s="220"/>
      <c r="GK88" s="220"/>
      <c r="GL88" s="220"/>
      <c r="GM88" s="220"/>
      <c r="GN88" s="220"/>
      <c r="GO88" s="220"/>
      <c r="GP88" s="220"/>
      <c r="GQ88" s="220"/>
      <c r="GR88" s="220"/>
      <c r="GS88" s="220"/>
      <c r="GT88" s="220"/>
      <c r="GU88" s="220"/>
      <c r="GV88" s="220"/>
      <c r="GW88" s="220"/>
      <c r="GX88" s="220"/>
      <c r="GY88" s="220"/>
      <c r="GZ88" s="220"/>
      <c r="HA88" s="220"/>
      <c r="HB88" s="220"/>
      <c r="HC88" s="220"/>
      <c r="HD88" s="220"/>
      <c r="HE88" s="220"/>
      <c r="HF88" s="220"/>
      <c r="HG88" s="220"/>
      <c r="HH88" s="220"/>
      <c r="HI88" s="220"/>
      <c r="HJ88" s="220"/>
      <c r="HK88" s="220"/>
      <c r="HL88" s="220"/>
      <c r="HM88" s="220"/>
      <c r="HN88" s="220"/>
      <c r="HO88" s="220"/>
      <c r="HP88" s="220"/>
      <c r="HQ88" s="220"/>
      <c r="HR88" s="220"/>
      <c r="HS88" s="220"/>
      <c r="HT88" s="220"/>
      <c r="HU88" s="220"/>
      <c r="HV88" s="220"/>
      <c r="HW88" s="220"/>
      <c r="HX88" s="220"/>
      <c r="HY88" s="220"/>
      <c r="HZ88" s="220"/>
      <c r="IA88" s="220"/>
      <c r="IB88" s="220"/>
      <c r="IC88" s="220"/>
      <c r="ID88" s="220"/>
      <c r="IE88" s="220"/>
      <c r="IF88" s="220"/>
      <c r="IG88" s="220"/>
      <c r="IH88" s="220"/>
      <c r="II88" s="220"/>
      <c r="IJ88" s="220"/>
      <c r="IK88" s="220"/>
      <c r="IL88" s="220"/>
      <c r="IM88" s="220"/>
      <c r="IN88" s="220"/>
      <c r="IO88" s="220"/>
      <c r="IP88" s="220"/>
      <c r="IQ88" s="220"/>
      <c r="IR88" s="220"/>
      <c r="IS88" s="220"/>
      <c r="IT88" s="220"/>
      <c r="IU88" s="220"/>
      <c r="IV88" s="220"/>
    </row>
    <row r="89">
      <c r="A89" s="208" t="s">
        <v>485</v>
      </c>
      <c r="B89" s="199"/>
      <c r="C89" s="199"/>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99"/>
      <c r="AL89" s="199"/>
      <c r="AM89" s="199"/>
      <c r="AN89" s="199"/>
      <c r="AO89" s="199"/>
      <c r="AP89" s="199"/>
      <c r="AQ89" s="199"/>
      <c r="AR89" s="199"/>
      <c r="AS89" s="199"/>
      <c r="AT89" s="199"/>
      <c r="AU89" s="199"/>
      <c r="AV89" s="199"/>
      <c r="AW89" s="199"/>
      <c r="AX89" s="199"/>
      <c r="AY89" s="199"/>
      <c r="AZ89" s="199"/>
      <c r="BA89" s="199"/>
      <c r="BB89" s="199"/>
      <c r="BC89" s="199"/>
      <c r="BD89" s="199"/>
      <c r="BE89" s="199"/>
      <c r="BF89" s="199"/>
      <c r="BG89" s="199"/>
      <c r="BH89" s="199"/>
      <c r="BI89" s="199"/>
      <c r="BJ89" s="199"/>
      <c r="BK89" s="199"/>
      <c r="BL89" s="199"/>
      <c r="BM89" s="199"/>
      <c r="BN89" s="199"/>
      <c r="BO89" s="199"/>
      <c r="BP89" s="199"/>
      <c r="BQ89" s="199"/>
      <c r="BR89" s="199"/>
      <c r="BS89" s="199"/>
      <c r="BT89" s="199"/>
      <c r="BU89" s="199"/>
      <c r="BV89" s="199"/>
      <c r="BW89" s="199"/>
      <c r="BX89" s="199"/>
      <c r="BY89" s="199"/>
      <c r="BZ89" s="199"/>
      <c r="CA89" s="199"/>
      <c r="CB89" s="199"/>
      <c r="CC89" s="199"/>
      <c r="CD89" s="199"/>
      <c r="CE89" s="199"/>
      <c r="CF89" s="199"/>
      <c r="CG89" s="199"/>
      <c r="CH89" s="199"/>
      <c r="CI89" s="199"/>
      <c r="CJ89" s="199"/>
      <c r="CK89" s="199"/>
      <c r="CL89" s="199"/>
      <c r="CM89" s="199"/>
      <c r="CN89" s="199"/>
      <c r="CO89" s="199"/>
      <c r="CP89" s="199"/>
      <c r="CQ89" s="199"/>
      <c r="CR89" s="199"/>
      <c r="CS89" s="199"/>
      <c r="CT89" s="199"/>
      <c r="CU89" s="199"/>
      <c r="CV89" s="199"/>
      <c r="CW89" s="199"/>
      <c r="CX89" s="199"/>
      <c r="CY89" s="199"/>
      <c r="CZ89" s="199"/>
      <c r="DA89" s="199"/>
      <c r="DB89" s="199"/>
      <c r="DC89" s="199"/>
      <c r="DD89" s="199"/>
      <c r="DE89" s="199"/>
      <c r="DF89" s="199"/>
      <c r="DG89" s="199"/>
      <c r="DH89" s="199"/>
      <c r="DI89" s="199"/>
      <c r="DJ89" s="199"/>
      <c r="DK89" s="199"/>
      <c r="DL89" s="199"/>
      <c r="DM89" s="199"/>
      <c r="DN89" s="199"/>
      <c r="DO89" s="199"/>
      <c r="DP89" s="199"/>
      <c r="DQ89" s="199"/>
      <c r="DR89" s="199"/>
      <c r="DS89" s="199"/>
      <c r="DT89" s="199"/>
      <c r="DU89" s="199"/>
      <c r="DV89" s="199"/>
      <c r="DW89" s="199"/>
      <c r="DX89" s="199"/>
      <c r="DY89" s="199"/>
      <c r="DZ89" s="199"/>
      <c r="EA89" s="199"/>
      <c r="EB89" s="199"/>
      <c r="EC89" s="199"/>
      <c r="ED89" s="199"/>
      <c r="EE89" s="199"/>
      <c r="EF89" s="199"/>
      <c r="EG89" s="199"/>
      <c r="EH89" s="199"/>
      <c r="EI89" s="199"/>
      <c r="EJ89" s="199"/>
      <c r="EK89" s="199"/>
      <c r="EL89" s="199"/>
      <c r="EM89" s="199"/>
      <c r="EN89" s="199"/>
      <c r="EO89" s="199"/>
      <c r="EP89" s="199"/>
      <c r="EQ89" s="199"/>
      <c r="ER89" s="199"/>
      <c r="ES89" s="199"/>
      <c r="ET89" s="199"/>
      <c r="EU89" s="199"/>
      <c r="EV89" s="199"/>
      <c r="EW89" s="199"/>
      <c r="EX89" s="199"/>
      <c r="EY89" s="199"/>
      <c r="EZ89" s="199"/>
      <c r="FA89" s="199"/>
      <c r="FB89" s="199"/>
      <c r="FC89" s="199"/>
      <c r="FD89" s="199"/>
      <c r="FE89" s="199"/>
      <c r="FF89" s="199"/>
      <c r="FG89" s="199"/>
      <c r="FH89" s="199"/>
      <c r="FI89" s="199"/>
      <c r="FJ89" s="199"/>
      <c r="FK89" s="199"/>
      <c r="FL89" s="199"/>
      <c r="FM89" s="199"/>
      <c r="FN89" s="199"/>
      <c r="FO89" s="199"/>
      <c r="FP89" s="199"/>
      <c r="FQ89" s="199"/>
      <c r="FR89" s="199"/>
      <c r="FS89" s="199"/>
      <c r="FT89" s="199"/>
      <c r="FU89" s="199"/>
      <c r="FV89" s="199"/>
      <c r="FW89" s="199"/>
      <c r="FX89" s="199"/>
      <c r="FY89" s="199"/>
      <c r="FZ89" s="199"/>
      <c r="GA89" s="199"/>
      <c r="GB89" s="199"/>
      <c r="GC89" s="199"/>
      <c r="GD89" s="199"/>
      <c r="GE89" s="199"/>
      <c r="GF89" s="199"/>
      <c r="GG89" s="199"/>
      <c r="GH89" s="199"/>
      <c r="GI89" s="199"/>
      <c r="GJ89" s="199"/>
      <c r="GK89" s="199"/>
      <c r="GL89" s="199"/>
      <c r="GM89" s="199"/>
      <c r="GN89" s="199"/>
      <c r="GO89" s="199"/>
      <c r="GP89" s="199"/>
      <c r="GQ89" s="199"/>
      <c r="GR89" s="199"/>
      <c r="GS89" s="199"/>
      <c r="GT89" s="199"/>
      <c r="GU89" s="199"/>
      <c r="GV89" s="199"/>
      <c r="GW89" s="199"/>
      <c r="GX89" s="199"/>
      <c r="GY89" s="199"/>
      <c r="GZ89" s="199"/>
      <c r="HA89" s="199"/>
      <c r="HB89" s="199"/>
      <c r="HC89" s="199"/>
      <c r="HD89" s="199"/>
      <c r="HE89" s="199"/>
      <c r="HF89" s="199"/>
      <c r="HG89" s="199"/>
      <c r="HH89" s="199"/>
      <c r="HI89" s="199"/>
      <c r="HJ89" s="199"/>
      <c r="HK89" s="199"/>
      <c r="HL89" s="199"/>
      <c r="HM89" s="199"/>
      <c r="HN89" s="199"/>
      <c r="HO89" s="199"/>
      <c r="HP89" s="199"/>
      <c r="HQ89" s="199"/>
      <c r="HR89" s="199"/>
      <c r="HS89" s="199"/>
      <c r="HT89" s="199"/>
      <c r="HU89" s="199"/>
      <c r="HV89" s="199"/>
      <c r="HW89" s="199"/>
      <c r="HX89" s="199"/>
      <c r="HY89" s="199"/>
      <c r="HZ89" s="199"/>
      <c r="IA89" s="199"/>
      <c r="IB89" s="199"/>
      <c r="IC89" s="199"/>
      <c r="ID89" s="199"/>
      <c r="IE89" s="199"/>
      <c r="IF89" s="199"/>
      <c r="IG89" s="199"/>
      <c r="IH89" s="199"/>
      <c r="II89" s="199"/>
      <c r="IJ89" s="199"/>
      <c r="IK89" s="199"/>
      <c r="IL89" s="199"/>
      <c r="IM89" s="199"/>
      <c r="IN89" s="199"/>
      <c r="IO89" s="199"/>
      <c r="IP89" s="199"/>
      <c r="IQ89" s="199"/>
      <c r="IR89" s="199"/>
      <c r="IS89" s="199"/>
      <c r="IT89" s="199"/>
      <c r="IU89" s="199"/>
      <c r="IV89" s="199"/>
    </row>
    <row r="90">
      <c r="A90" s="180" t="s">
        <v>177</v>
      </c>
      <c r="B90" s="180" t="str">
        <f>э!B46</f>
        <v xml:space="preserve">2019/2018 год</v>
      </c>
      <c r="C90" s="180" t="str">
        <f>э!C46</f>
        <v xml:space="preserve">2018/2017 год</v>
      </c>
      <c r="D90" s="180" t="str">
        <f>э!D46</f>
        <v xml:space="preserve">2017/2016 год</v>
      </c>
      <c r="E90" s="180" t="str">
        <f>э!E46</f>
        <v xml:space="preserve">2016/2015 год</v>
      </c>
      <c r="F90" s="180" t="str">
        <f>э!F46</f>
        <v xml:space="preserve">2015/2014 год</v>
      </c>
      <c r="G90" s="180" t="str">
        <f>э!G46</f>
        <v xml:space="preserve">2014/2013 год</v>
      </c>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199"/>
      <c r="AI90" s="199"/>
      <c r="AJ90" s="199"/>
      <c r="AK90" s="199"/>
      <c r="AL90" s="199"/>
      <c r="AM90" s="199"/>
      <c r="AN90" s="199"/>
      <c r="AO90" s="199"/>
      <c r="AP90" s="199"/>
      <c r="AQ90" s="199"/>
      <c r="AR90" s="199"/>
      <c r="AS90" s="199"/>
      <c r="AT90" s="199"/>
      <c r="AU90" s="199"/>
      <c r="AV90" s="199"/>
      <c r="AW90" s="199"/>
      <c r="AX90" s="199"/>
      <c r="AY90" s="199"/>
      <c r="AZ90" s="199"/>
      <c r="BA90" s="199"/>
      <c r="BB90" s="199"/>
      <c r="BC90" s="199"/>
      <c r="BD90" s="199"/>
      <c r="BE90" s="199"/>
      <c r="BF90" s="199"/>
      <c r="BG90" s="199"/>
      <c r="BH90" s="199"/>
      <c r="BI90" s="199"/>
      <c r="BJ90" s="199"/>
      <c r="BK90" s="199"/>
      <c r="BL90" s="199"/>
      <c r="BM90" s="199"/>
      <c r="BN90" s="199"/>
      <c r="BO90" s="199"/>
      <c r="BP90" s="199"/>
      <c r="BQ90" s="199"/>
      <c r="BR90" s="199"/>
      <c r="BS90" s="199"/>
      <c r="BT90" s="199"/>
      <c r="BU90" s="199"/>
      <c r="BV90" s="199"/>
      <c r="BW90" s="199"/>
      <c r="BX90" s="199"/>
      <c r="BY90" s="199"/>
      <c r="BZ90" s="199"/>
      <c r="CA90" s="199"/>
      <c r="CB90" s="199"/>
      <c r="CC90" s="199"/>
      <c r="CD90" s="199"/>
      <c r="CE90" s="199"/>
      <c r="CF90" s="199"/>
      <c r="CG90" s="199"/>
      <c r="CH90" s="199"/>
      <c r="CI90" s="199"/>
      <c r="CJ90" s="199"/>
      <c r="CK90" s="199"/>
      <c r="CL90" s="199"/>
      <c r="CM90" s="199"/>
      <c r="CN90" s="199"/>
      <c r="CO90" s="199"/>
      <c r="CP90" s="199"/>
      <c r="CQ90" s="199"/>
      <c r="CR90" s="199"/>
      <c r="CS90" s="199"/>
      <c r="CT90" s="199"/>
      <c r="CU90" s="199"/>
      <c r="CV90" s="199"/>
      <c r="CW90" s="199"/>
      <c r="CX90" s="199"/>
      <c r="CY90" s="199"/>
      <c r="CZ90" s="199"/>
      <c r="DA90" s="199"/>
      <c r="DB90" s="199"/>
      <c r="DC90" s="199"/>
      <c r="DD90" s="199"/>
      <c r="DE90" s="199"/>
      <c r="DF90" s="199"/>
      <c r="DG90" s="199"/>
      <c r="DH90" s="199"/>
      <c r="DI90" s="199"/>
      <c r="DJ90" s="199"/>
      <c r="DK90" s="199"/>
      <c r="DL90" s="199"/>
      <c r="DM90" s="199"/>
      <c r="DN90" s="199"/>
      <c r="DO90" s="199"/>
      <c r="DP90" s="199"/>
      <c r="DQ90" s="199"/>
      <c r="DR90" s="199"/>
      <c r="DS90" s="199"/>
      <c r="DT90" s="199"/>
      <c r="DU90" s="199"/>
      <c r="DV90" s="199"/>
      <c r="DW90" s="199"/>
      <c r="DX90" s="199"/>
      <c r="DY90" s="199"/>
      <c r="DZ90" s="199"/>
      <c r="EA90" s="199"/>
      <c r="EB90" s="199"/>
      <c r="EC90" s="199"/>
      <c r="ED90" s="199"/>
      <c r="EE90" s="199"/>
      <c r="EF90" s="199"/>
      <c r="EG90" s="199"/>
      <c r="EH90" s="199"/>
      <c r="EI90" s="199"/>
      <c r="EJ90" s="199"/>
      <c r="EK90" s="199"/>
      <c r="EL90" s="199"/>
      <c r="EM90" s="199"/>
      <c r="EN90" s="199"/>
      <c r="EO90" s="199"/>
      <c r="EP90" s="199"/>
      <c r="EQ90" s="199"/>
      <c r="ER90" s="199"/>
      <c r="ES90" s="199"/>
      <c r="ET90" s="199"/>
      <c r="EU90" s="199"/>
      <c r="EV90" s="199"/>
      <c r="EW90" s="199"/>
      <c r="EX90" s="199"/>
      <c r="EY90" s="199"/>
      <c r="EZ90" s="199"/>
      <c r="FA90" s="199"/>
      <c r="FB90" s="199"/>
      <c r="FC90" s="199"/>
      <c r="FD90" s="199"/>
      <c r="FE90" s="199"/>
      <c r="FF90" s="199"/>
      <c r="FG90" s="199"/>
      <c r="FH90" s="199"/>
      <c r="FI90" s="199"/>
      <c r="FJ90" s="199"/>
      <c r="FK90" s="199"/>
      <c r="FL90" s="199"/>
      <c r="FM90" s="199"/>
      <c r="FN90" s="199"/>
      <c r="FO90" s="199"/>
      <c r="FP90" s="199"/>
      <c r="FQ90" s="199"/>
      <c r="FR90" s="199"/>
      <c r="FS90" s="199"/>
      <c r="FT90" s="199"/>
      <c r="FU90" s="199"/>
      <c r="FV90" s="199"/>
      <c r="FW90" s="199"/>
      <c r="FX90" s="199"/>
      <c r="FY90" s="199"/>
      <c r="FZ90" s="199"/>
      <c r="GA90" s="199"/>
      <c r="GB90" s="199"/>
      <c r="GC90" s="199"/>
      <c r="GD90" s="199"/>
      <c r="GE90" s="199"/>
      <c r="GF90" s="199"/>
      <c r="GG90" s="199"/>
      <c r="GH90" s="199"/>
      <c r="GI90" s="199"/>
      <c r="GJ90" s="199"/>
      <c r="GK90" s="199"/>
      <c r="GL90" s="199"/>
      <c r="GM90" s="199"/>
      <c r="GN90" s="199"/>
      <c r="GO90" s="199"/>
      <c r="GP90" s="199"/>
      <c r="GQ90" s="199"/>
      <c r="GR90" s="199"/>
      <c r="GS90" s="199"/>
      <c r="GT90" s="199"/>
      <c r="GU90" s="199"/>
      <c r="GV90" s="199"/>
      <c r="GW90" s="199"/>
      <c r="GX90" s="199"/>
      <c r="GY90" s="199"/>
      <c r="GZ90" s="199"/>
      <c r="HA90" s="199"/>
      <c r="HB90" s="199"/>
      <c r="HC90" s="199"/>
      <c r="HD90" s="199"/>
      <c r="HE90" s="199"/>
      <c r="HF90" s="199"/>
      <c r="HG90" s="199"/>
      <c r="HH90" s="199"/>
      <c r="HI90" s="199"/>
      <c r="HJ90" s="199"/>
      <c r="HK90" s="199"/>
      <c r="HL90" s="199"/>
      <c r="HM90" s="199"/>
      <c r="HN90" s="199"/>
      <c r="HO90" s="199"/>
      <c r="HP90" s="199"/>
      <c r="HQ90" s="199"/>
      <c r="HR90" s="199"/>
      <c r="HS90" s="199"/>
      <c r="HT90" s="199"/>
      <c r="HU90" s="199"/>
      <c r="HV90" s="199"/>
      <c r="HW90" s="199"/>
      <c r="HX90" s="199"/>
      <c r="HY90" s="199"/>
      <c r="HZ90" s="199"/>
      <c r="IA90" s="199"/>
      <c r="IB90" s="199"/>
      <c r="IC90" s="199"/>
      <c r="ID90" s="199"/>
      <c r="IE90" s="199"/>
      <c r="IF90" s="199"/>
      <c r="IG90" s="199"/>
      <c r="IH90" s="199"/>
      <c r="II90" s="199"/>
      <c r="IJ90" s="199"/>
      <c r="IK90" s="199"/>
      <c r="IL90" s="199"/>
      <c r="IM90" s="199"/>
      <c r="IN90" s="199"/>
      <c r="IO90" s="199"/>
      <c r="IP90" s="199"/>
      <c r="IQ90" s="199"/>
      <c r="IR90" s="199"/>
      <c r="IS90" s="199"/>
      <c r="IT90" s="199"/>
      <c r="IU90" s="199"/>
      <c r="IV90" s="199"/>
    </row>
    <row r="91">
      <c r="A91" s="212" t="s">
        <v>413</v>
      </c>
      <c r="B91" s="304"/>
      <c r="C91" s="304"/>
      <c r="D91" s="304"/>
      <c r="E91" s="304"/>
      <c r="F91" s="304"/>
      <c r="G91" s="304"/>
      <c r="H91" s="199"/>
      <c r="I91" s="305" t="s">
        <v>472</v>
      </c>
      <c r="J91" s="306"/>
      <c r="K91" s="307"/>
      <c r="L91" s="307"/>
      <c r="M91" s="307"/>
      <c r="N91" s="307"/>
      <c r="O91" s="307"/>
      <c r="P91" s="307"/>
      <c r="Q91" s="307"/>
      <c r="R91" s="307"/>
      <c r="S91" s="307"/>
      <c r="T91" s="307"/>
      <c r="U91" s="307"/>
      <c r="V91" s="307"/>
      <c r="W91" s="199"/>
      <c r="X91" s="199"/>
      <c r="Y91" s="199"/>
      <c r="Z91" s="199"/>
      <c r="AA91" s="199"/>
      <c r="AB91" s="199"/>
      <c r="AC91" s="199"/>
      <c r="AD91" s="199"/>
      <c r="AE91" s="199"/>
      <c r="AF91" s="199"/>
      <c r="AG91" s="199"/>
      <c r="AH91" s="199"/>
      <c r="AI91" s="199"/>
      <c r="AJ91" s="199"/>
      <c r="AK91" s="199"/>
      <c r="AL91" s="199"/>
      <c r="AM91" s="199"/>
      <c r="AN91" s="199"/>
      <c r="AO91" s="199"/>
      <c r="AP91" s="199"/>
      <c r="AQ91" s="199"/>
      <c r="AR91" s="199"/>
      <c r="AS91" s="199"/>
      <c r="AT91" s="199"/>
      <c r="AU91" s="199"/>
      <c r="AV91" s="199"/>
      <c r="AW91" s="199"/>
      <c r="AX91" s="199"/>
      <c r="AY91" s="199"/>
      <c r="AZ91" s="199"/>
      <c r="BA91" s="199"/>
      <c r="BB91" s="199"/>
      <c r="BC91" s="199"/>
      <c r="BD91" s="199"/>
      <c r="BE91" s="199"/>
      <c r="BF91" s="199"/>
      <c r="BG91" s="199"/>
      <c r="BH91" s="199"/>
      <c r="BI91" s="199"/>
      <c r="BJ91" s="199"/>
      <c r="BK91" s="199"/>
      <c r="BL91" s="199"/>
      <c r="BM91" s="199"/>
      <c r="BN91" s="199"/>
      <c r="BO91" s="199"/>
      <c r="BP91" s="199"/>
      <c r="BQ91" s="199"/>
      <c r="BR91" s="199"/>
      <c r="BS91" s="199"/>
      <c r="BT91" s="199"/>
      <c r="BU91" s="199"/>
      <c r="BV91" s="199"/>
      <c r="BW91" s="199"/>
      <c r="BX91" s="199"/>
      <c r="BY91" s="199"/>
      <c r="BZ91" s="199"/>
      <c r="CA91" s="199"/>
      <c r="CB91" s="199"/>
      <c r="CC91" s="199"/>
      <c r="CD91" s="199"/>
      <c r="CE91" s="199"/>
      <c r="CF91" s="199"/>
      <c r="CG91" s="199"/>
      <c r="CH91" s="199"/>
      <c r="CI91" s="199"/>
      <c r="CJ91" s="199"/>
      <c r="CK91" s="199"/>
      <c r="CL91" s="199"/>
      <c r="CM91" s="199"/>
      <c r="CN91" s="199"/>
      <c r="CO91" s="199"/>
      <c r="CP91" s="199"/>
      <c r="CQ91" s="199"/>
      <c r="CR91" s="199"/>
      <c r="CS91" s="199"/>
      <c r="CT91" s="199"/>
      <c r="CU91" s="199"/>
      <c r="CV91" s="199"/>
      <c r="CW91" s="199"/>
      <c r="CX91" s="199"/>
      <c r="CY91" s="199"/>
      <c r="CZ91" s="199"/>
      <c r="DA91" s="199"/>
      <c r="DB91" s="199"/>
      <c r="DC91" s="199"/>
      <c r="DD91" s="199"/>
      <c r="DE91" s="199"/>
      <c r="DF91" s="199"/>
      <c r="DG91" s="199"/>
      <c r="DH91" s="199"/>
      <c r="DI91" s="199"/>
      <c r="DJ91" s="199"/>
      <c r="DK91" s="199"/>
      <c r="DL91" s="199"/>
      <c r="DM91" s="199"/>
      <c r="DN91" s="199"/>
      <c r="DO91" s="199"/>
      <c r="DP91" s="199"/>
      <c r="DQ91" s="199"/>
      <c r="DR91" s="199"/>
      <c r="DS91" s="199"/>
      <c r="DT91" s="199"/>
      <c r="DU91" s="199"/>
      <c r="DV91" s="199"/>
      <c r="DW91" s="199"/>
      <c r="DX91" s="199"/>
      <c r="DY91" s="199"/>
      <c r="DZ91" s="199"/>
      <c r="EA91" s="199"/>
      <c r="EB91" s="199"/>
      <c r="EC91" s="199"/>
      <c r="ED91" s="199"/>
      <c r="EE91" s="199"/>
      <c r="EF91" s="199"/>
      <c r="EG91" s="199"/>
      <c r="EH91" s="199"/>
      <c r="EI91" s="199"/>
      <c r="EJ91" s="199"/>
      <c r="EK91" s="199"/>
      <c r="EL91" s="199"/>
      <c r="EM91" s="199"/>
      <c r="EN91" s="199"/>
      <c r="EO91" s="199"/>
      <c r="EP91" s="199"/>
      <c r="EQ91" s="199"/>
      <c r="ER91" s="199"/>
      <c r="ES91" s="199"/>
      <c r="ET91" s="199"/>
      <c r="EU91" s="199"/>
      <c r="EV91" s="199"/>
      <c r="EW91" s="199"/>
      <c r="EX91" s="199"/>
      <c r="EY91" s="199"/>
      <c r="EZ91" s="199"/>
      <c r="FA91" s="199"/>
      <c r="FB91" s="199"/>
      <c r="FC91" s="199"/>
      <c r="FD91" s="199"/>
      <c r="FE91" s="199"/>
      <c r="FF91" s="199"/>
      <c r="FG91" s="199"/>
      <c r="FH91" s="199"/>
      <c r="FI91" s="199"/>
      <c r="FJ91" s="199"/>
      <c r="FK91" s="199"/>
      <c r="FL91" s="199"/>
      <c r="FM91" s="199"/>
      <c r="FN91" s="199"/>
      <c r="FO91" s="199"/>
      <c r="FP91" s="199"/>
      <c r="FQ91" s="199"/>
      <c r="FR91" s="199"/>
      <c r="FS91" s="199"/>
      <c r="FT91" s="199"/>
      <c r="FU91" s="199"/>
      <c r="FV91" s="199"/>
      <c r="FW91" s="199"/>
      <c r="FX91" s="199"/>
      <c r="FY91" s="199"/>
      <c r="FZ91" s="199"/>
      <c r="GA91" s="199"/>
      <c r="GB91" s="199"/>
      <c r="GC91" s="199"/>
      <c r="GD91" s="199"/>
      <c r="GE91" s="199"/>
      <c r="GF91" s="199"/>
      <c r="GG91" s="199"/>
      <c r="GH91" s="199"/>
      <c r="GI91" s="199"/>
      <c r="GJ91" s="199"/>
      <c r="GK91" s="199"/>
      <c r="GL91" s="199"/>
      <c r="GM91" s="199"/>
      <c r="GN91" s="199"/>
      <c r="GO91" s="199"/>
      <c r="GP91" s="199"/>
      <c r="GQ91" s="199"/>
      <c r="GR91" s="199"/>
      <c r="GS91" s="199"/>
      <c r="GT91" s="199"/>
      <c r="GU91" s="199"/>
      <c r="GV91" s="199"/>
      <c r="GW91" s="199"/>
      <c r="GX91" s="199"/>
      <c r="GY91" s="199"/>
      <c r="GZ91" s="199"/>
      <c r="HA91" s="199"/>
      <c r="HB91" s="199"/>
      <c r="HC91" s="199"/>
      <c r="HD91" s="199"/>
      <c r="HE91" s="199"/>
      <c r="HF91" s="199"/>
      <c r="HG91" s="199"/>
      <c r="HH91" s="199"/>
      <c r="HI91" s="199"/>
      <c r="HJ91" s="199"/>
      <c r="HK91" s="199"/>
      <c r="HL91" s="199"/>
      <c r="HM91" s="199"/>
      <c r="HN91" s="199"/>
      <c r="HO91" s="199"/>
      <c r="HP91" s="199"/>
      <c r="HQ91" s="199"/>
      <c r="HR91" s="199"/>
      <c r="HS91" s="199"/>
      <c r="HT91" s="199"/>
      <c r="HU91" s="199"/>
      <c r="HV91" s="199"/>
      <c r="HW91" s="199"/>
      <c r="HX91" s="199"/>
      <c r="HY91" s="199"/>
      <c r="HZ91" s="199"/>
      <c r="IA91" s="199"/>
      <c r="IB91" s="199"/>
      <c r="IC91" s="199"/>
      <c r="ID91" s="199"/>
      <c r="IE91" s="199"/>
      <c r="IF91" s="199"/>
      <c r="IG91" s="199"/>
      <c r="IH91" s="199"/>
      <c r="II91" s="199"/>
      <c r="IJ91" s="199"/>
      <c r="IK91" s="199"/>
      <c r="IL91" s="199"/>
      <c r="IM91" s="199"/>
      <c r="IN91" s="199"/>
      <c r="IO91" s="199"/>
      <c r="IP91" s="199"/>
      <c r="IQ91" s="199"/>
      <c r="IR91" s="199"/>
      <c r="IS91" s="199"/>
      <c r="IT91" s="199"/>
      <c r="IU91" s="199"/>
      <c r="IV91" s="199"/>
    </row>
    <row r="92">
      <c r="A92" s="183" t="s">
        <v>486</v>
      </c>
      <c r="B92" s="308"/>
      <c r="C92" s="308"/>
      <c r="D92" s="308"/>
      <c r="E92" s="308"/>
      <c r="F92" s="308"/>
      <c r="G92" s="308"/>
      <c r="H92" s="199"/>
      <c r="I92" s="305"/>
      <c r="J92" s="307"/>
      <c r="K92" s="307"/>
      <c r="L92" s="307"/>
      <c r="M92" s="307"/>
      <c r="N92" s="307"/>
      <c r="O92" s="307"/>
      <c r="P92" s="307"/>
      <c r="Q92" s="307"/>
      <c r="R92" s="307"/>
      <c r="S92" s="307"/>
      <c r="T92" s="307"/>
      <c r="U92" s="307"/>
      <c r="V92" s="307"/>
      <c r="W92" s="199"/>
      <c r="X92" s="199"/>
      <c r="Y92" s="199"/>
      <c r="Z92" s="199"/>
      <c r="AA92" s="199"/>
      <c r="AB92" s="199"/>
      <c r="AC92" s="199"/>
      <c r="AD92" s="199"/>
      <c r="AE92" s="199"/>
      <c r="AF92" s="199"/>
      <c r="AG92" s="199"/>
      <c r="AH92" s="199"/>
      <c r="AI92" s="199"/>
      <c r="AJ92" s="199"/>
      <c r="AK92" s="199"/>
      <c r="AL92" s="199"/>
      <c r="AM92" s="199"/>
      <c r="AN92" s="199"/>
      <c r="AO92" s="199"/>
      <c r="AP92" s="199"/>
      <c r="AQ92" s="199"/>
      <c r="AR92" s="199"/>
      <c r="AS92" s="199"/>
      <c r="AT92" s="199"/>
      <c r="AU92" s="199"/>
      <c r="AV92" s="199"/>
      <c r="AW92" s="199"/>
      <c r="AX92" s="199"/>
      <c r="AY92" s="199"/>
      <c r="AZ92" s="199"/>
      <c r="BA92" s="199"/>
      <c r="BB92" s="199"/>
      <c r="BC92" s="199"/>
      <c r="BD92" s="199"/>
      <c r="BE92" s="199"/>
      <c r="BF92" s="199"/>
      <c r="BG92" s="199"/>
      <c r="BH92" s="199"/>
      <c r="BI92" s="199"/>
      <c r="BJ92" s="199"/>
      <c r="BK92" s="199"/>
      <c r="BL92" s="199"/>
      <c r="BM92" s="199"/>
      <c r="BN92" s="199"/>
      <c r="BO92" s="199"/>
      <c r="BP92" s="199"/>
      <c r="BQ92" s="199"/>
      <c r="BR92" s="199"/>
      <c r="BS92" s="199"/>
      <c r="BT92" s="199"/>
      <c r="BU92" s="199"/>
      <c r="BV92" s="199"/>
      <c r="BW92" s="199"/>
      <c r="BX92" s="199"/>
      <c r="BY92" s="199"/>
      <c r="BZ92" s="199"/>
      <c r="CA92" s="199"/>
      <c r="CB92" s="199"/>
      <c r="CC92" s="199"/>
      <c r="CD92" s="199"/>
      <c r="CE92" s="199"/>
      <c r="CF92" s="199"/>
      <c r="CG92" s="199"/>
      <c r="CH92" s="199"/>
      <c r="CI92" s="199"/>
      <c r="CJ92" s="199"/>
      <c r="CK92" s="199"/>
      <c r="CL92" s="199"/>
      <c r="CM92" s="199"/>
      <c r="CN92" s="199"/>
      <c r="CO92" s="199"/>
      <c r="CP92" s="199"/>
      <c r="CQ92" s="199"/>
      <c r="CR92" s="199"/>
      <c r="CS92" s="199"/>
      <c r="CT92" s="199"/>
      <c r="CU92" s="199"/>
      <c r="CV92" s="199"/>
      <c r="CW92" s="199"/>
      <c r="CX92" s="199"/>
      <c r="CY92" s="199"/>
      <c r="CZ92" s="199"/>
      <c r="DA92" s="199"/>
      <c r="DB92" s="199"/>
      <c r="DC92" s="199"/>
      <c r="DD92" s="199"/>
      <c r="DE92" s="199"/>
      <c r="DF92" s="199"/>
      <c r="DG92" s="199"/>
      <c r="DH92" s="199"/>
      <c r="DI92" s="199"/>
      <c r="DJ92" s="199"/>
      <c r="DK92" s="199"/>
      <c r="DL92" s="199"/>
      <c r="DM92" s="199"/>
      <c r="DN92" s="199"/>
      <c r="DO92" s="199"/>
      <c r="DP92" s="199"/>
      <c r="DQ92" s="199"/>
      <c r="DR92" s="199"/>
      <c r="DS92" s="199"/>
      <c r="DT92" s="199"/>
      <c r="DU92" s="199"/>
      <c r="DV92" s="199"/>
      <c r="DW92" s="199"/>
      <c r="DX92" s="199"/>
      <c r="DY92" s="199"/>
      <c r="DZ92" s="199"/>
      <c r="EA92" s="199"/>
      <c r="EB92" s="199"/>
      <c r="EC92" s="199"/>
      <c r="ED92" s="199"/>
      <c r="EE92" s="199"/>
      <c r="EF92" s="199"/>
      <c r="EG92" s="199"/>
      <c r="EH92" s="199"/>
      <c r="EI92" s="199"/>
      <c r="EJ92" s="199"/>
      <c r="EK92" s="199"/>
      <c r="EL92" s="199"/>
      <c r="EM92" s="199"/>
      <c r="EN92" s="199"/>
      <c r="EO92" s="199"/>
      <c r="EP92" s="199"/>
      <c r="EQ92" s="199"/>
      <c r="ER92" s="199"/>
      <c r="ES92" s="199"/>
      <c r="ET92" s="199"/>
      <c r="EU92" s="199"/>
      <c r="EV92" s="199"/>
      <c r="EW92" s="199"/>
      <c r="EX92" s="199"/>
      <c r="EY92" s="199"/>
      <c r="EZ92" s="199"/>
      <c r="FA92" s="199"/>
      <c r="FB92" s="199"/>
      <c r="FC92" s="199"/>
      <c r="FD92" s="199"/>
      <c r="FE92" s="199"/>
      <c r="FF92" s="199"/>
      <c r="FG92" s="199"/>
      <c r="FH92" s="199"/>
      <c r="FI92" s="199"/>
      <c r="FJ92" s="199"/>
      <c r="FK92" s="199"/>
      <c r="FL92" s="199"/>
      <c r="FM92" s="199"/>
      <c r="FN92" s="199"/>
      <c r="FO92" s="199"/>
      <c r="FP92" s="199"/>
      <c r="FQ92" s="199"/>
      <c r="FR92" s="199"/>
      <c r="FS92" s="199"/>
      <c r="FT92" s="199"/>
      <c r="FU92" s="199"/>
      <c r="FV92" s="199"/>
      <c r="FW92" s="199"/>
      <c r="FX92" s="199"/>
      <c r="FY92" s="199"/>
      <c r="FZ92" s="199"/>
      <c r="GA92" s="199"/>
      <c r="GB92" s="199"/>
      <c r="GC92" s="199"/>
      <c r="GD92" s="199"/>
      <c r="GE92" s="199"/>
      <c r="GF92" s="199"/>
      <c r="GG92" s="199"/>
      <c r="GH92" s="199"/>
      <c r="GI92" s="199"/>
      <c r="GJ92" s="199"/>
      <c r="GK92" s="199"/>
      <c r="GL92" s="199"/>
      <c r="GM92" s="199"/>
      <c r="GN92" s="199"/>
      <c r="GO92" s="199"/>
      <c r="GP92" s="199"/>
      <c r="GQ92" s="199"/>
      <c r="GR92" s="199"/>
      <c r="GS92" s="199"/>
      <c r="GT92" s="199"/>
      <c r="GU92" s="199"/>
      <c r="GV92" s="199"/>
      <c r="GW92" s="199"/>
      <c r="GX92" s="199"/>
      <c r="GY92" s="199"/>
      <c r="GZ92" s="199"/>
      <c r="HA92" s="199"/>
      <c r="HB92" s="199"/>
      <c r="HC92" s="199"/>
      <c r="HD92" s="199"/>
      <c r="HE92" s="199"/>
      <c r="HF92" s="199"/>
      <c r="HG92" s="199"/>
      <c r="HH92" s="199"/>
      <c r="HI92" s="199"/>
      <c r="HJ92" s="199"/>
      <c r="HK92" s="199"/>
      <c r="HL92" s="199"/>
      <c r="HM92" s="199"/>
      <c r="HN92" s="199"/>
      <c r="HO92" s="199"/>
      <c r="HP92" s="199"/>
      <c r="HQ92" s="199"/>
      <c r="HR92" s="199"/>
      <c r="HS92" s="199"/>
      <c r="HT92" s="199"/>
      <c r="HU92" s="199"/>
      <c r="HV92" s="199"/>
      <c r="HW92" s="199"/>
      <c r="HX92" s="199"/>
      <c r="HY92" s="199"/>
      <c r="HZ92" s="199"/>
      <c r="IA92" s="199"/>
      <c r="IB92" s="199"/>
      <c r="IC92" s="199"/>
      <c r="ID92" s="199"/>
      <c r="IE92" s="199"/>
      <c r="IF92" s="199"/>
      <c r="IG92" s="199"/>
      <c r="IH92" s="199"/>
      <c r="II92" s="199"/>
      <c r="IJ92" s="199"/>
      <c r="IK92" s="199"/>
      <c r="IL92" s="199"/>
      <c r="IM92" s="199"/>
      <c r="IN92" s="199"/>
      <c r="IO92" s="199"/>
      <c r="IP92" s="199"/>
      <c r="IQ92" s="199"/>
      <c r="IR92" s="199"/>
      <c r="IS92" s="199"/>
      <c r="IT92" s="199"/>
      <c r="IU92" s="199"/>
      <c r="IV92" s="199"/>
    </row>
    <row r="93" ht="31.199999999999999">
      <c r="A93" s="183" t="s">
        <v>487</v>
      </c>
      <c r="B93" s="309"/>
      <c r="C93" s="309"/>
      <c r="D93" s="309"/>
      <c r="E93" s="309"/>
      <c r="F93" s="309"/>
      <c r="G93" s="309"/>
      <c r="H93" s="199"/>
      <c r="I93" s="305"/>
      <c r="J93" s="307"/>
      <c r="K93" s="307"/>
      <c r="L93" s="307"/>
      <c r="M93" s="307"/>
      <c r="N93" s="307"/>
      <c r="O93" s="307"/>
      <c r="P93" s="307"/>
      <c r="Q93" s="307"/>
      <c r="R93" s="307"/>
      <c r="S93" s="307"/>
      <c r="T93" s="307"/>
      <c r="U93" s="307"/>
      <c r="V93" s="307"/>
      <c r="W93" s="199"/>
      <c r="X93" s="199"/>
      <c r="Y93" s="199"/>
      <c r="Z93" s="199"/>
      <c r="AA93" s="199"/>
      <c r="AB93" s="199"/>
      <c r="AC93" s="199"/>
      <c r="AD93" s="199"/>
      <c r="AE93" s="199"/>
      <c r="AF93" s="199"/>
      <c r="AG93" s="199"/>
      <c r="AH93" s="199"/>
      <c r="AI93" s="199"/>
      <c r="AJ93" s="199"/>
      <c r="AK93" s="199"/>
      <c r="AL93" s="199"/>
      <c r="AM93" s="199"/>
      <c r="AN93" s="199"/>
      <c r="AO93" s="199"/>
      <c r="AP93" s="199"/>
      <c r="AQ93" s="199"/>
      <c r="AR93" s="199"/>
      <c r="AS93" s="199"/>
      <c r="AT93" s="199"/>
      <c r="AU93" s="199"/>
      <c r="AV93" s="199"/>
      <c r="AW93" s="199"/>
      <c r="AX93" s="199"/>
      <c r="AY93" s="199"/>
      <c r="AZ93" s="199"/>
      <c r="BA93" s="199"/>
      <c r="BB93" s="199"/>
      <c r="BC93" s="199"/>
      <c r="BD93" s="199"/>
      <c r="BE93" s="199"/>
      <c r="BF93" s="199"/>
      <c r="BG93" s="199"/>
      <c r="BH93" s="199"/>
      <c r="BI93" s="199"/>
      <c r="BJ93" s="199"/>
      <c r="BK93" s="199"/>
      <c r="BL93" s="199"/>
      <c r="BM93" s="199"/>
      <c r="BN93" s="199"/>
      <c r="BO93" s="199"/>
      <c r="BP93" s="199"/>
      <c r="BQ93" s="199"/>
      <c r="BR93" s="199"/>
      <c r="BS93" s="199"/>
      <c r="BT93" s="199"/>
      <c r="BU93" s="199"/>
      <c r="BV93" s="199"/>
      <c r="BW93" s="199"/>
      <c r="BX93" s="199"/>
      <c r="BY93" s="199"/>
      <c r="BZ93" s="199"/>
      <c r="CA93" s="199"/>
      <c r="CB93" s="199"/>
      <c r="CC93" s="199"/>
      <c r="CD93" s="199"/>
      <c r="CE93" s="199"/>
      <c r="CF93" s="199"/>
      <c r="CG93" s="199"/>
      <c r="CH93" s="199"/>
      <c r="CI93" s="199"/>
      <c r="CJ93" s="199"/>
      <c r="CK93" s="199"/>
      <c r="CL93" s="199"/>
      <c r="CM93" s="199"/>
      <c r="CN93" s="199"/>
      <c r="CO93" s="199"/>
      <c r="CP93" s="199"/>
      <c r="CQ93" s="199"/>
      <c r="CR93" s="199"/>
      <c r="CS93" s="199"/>
      <c r="CT93" s="199"/>
      <c r="CU93" s="199"/>
      <c r="CV93" s="199"/>
      <c r="CW93" s="199"/>
      <c r="CX93" s="199"/>
      <c r="CY93" s="199"/>
      <c r="CZ93" s="199"/>
      <c r="DA93" s="199"/>
      <c r="DB93" s="199"/>
      <c r="DC93" s="199"/>
      <c r="DD93" s="199"/>
      <c r="DE93" s="199"/>
      <c r="DF93" s="199"/>
      <c r="DG93" s="199"/>
      <c r="DH93" s="199"/>
      <c r="DI93" s="199"/>
      <c r="DJ93" s="199"/>
      <c r="DK93" s="199"/>
      <c r="DL93" s="199"/>
      <c r="DM93" s="199"/>
      <c r="DN93" s="199"/>
      <c r="DO93" s="199"/>
      <c r="DP93" s="199"/>
      <c r="DQ93" s="199"/>
      <c r="DR93" s="199"/>
      <c r="DS93" s="199"/>
      <c r="DT93" s="199"/>
      <c r="DU93" s="199"/>
      <c r="DV93" s="199"/>
      <c r="DW93" s="199"/>
      <c r="DX93" s="199"/>
      <c r="DY93" s="199"/>
      <c r="DZ93" s="199"/>
      <c r="EA93" s="199"/>
      <c r="EB93" s="199"/>
      <c r="EC93" s="199"/>
      <c r="ED93" s="199"/>
      <c r="EE93" s="199"/>
      <c r="EF93" s="199"/>
      <c r="EG93" s="199"/>
      <c r="EH93" s="199"/>
      <c r="EI93" s="199"/>
      <c r="EJ93" s="199"/>
      <c r="EK93" s="199"/>
      <c r="EL93" s="199"/>
      <c r="EM93" s="199"/>
      <c r="EN93" s="199"/>
      <c r="EO93" s="199"/>
      <c r="EP93" s="199"/>
      <c r="EQ93" s="199"/>
      <c r="ER93" s="199"/>
      <c r="ES93" s="199"/>
      <c r="ET93" s="199"/>
      <c r="EU93" s="199"/>
      <c r="EV93" s="199"/>
      <c r="EW93" s="199"/>
      <c r="EX93" s="199"/>
      <c r="EY93" s="199"/>
      <c r="EZ93" s="199"/>
      <c r="FA93" s="199"/>
      <c r="FB93" s="199"/>
      <c r="FC93" s="199"/>
      <c r="FD93" s="199"/>
      <c r="FE93" s="199"/>
      <c r="FF93" s="199"/>
      <c r="FG93" s="199"/>
      <c r="FH93" s="199"/>
      <c r="FI93" s="199"/>
      <c r="FJ93" s="199"/>
      <c r="FK93" s="199"/>
      <c r="FL93" s="199"/>
      <c r="FM93" s="199"/>
      <c r="FN93" s="199"/>
      <c r="FO93" s="199"/>
      <c r="FP93" s="199"/>
      <c r="FQ93" s="199"/>
      <c r="FR93" s="199"/>
      <c r="FS93" s="199"/>
      <c r="FT93" s="199"/>
      <c r="FU93" s="199"/>
      <c r="FV93" s="199"/>
      <c r="FW93" s="199"/>
      <c r="FX93" s="199"/>
      <c r="FY93" s="199"/>
      <c r="FZ93" s="199"/>
      <c r="GA93" s="199"/>
      <c r="GB93" s="199"/>
      <c r="GC93" s="199"/>
      <c r="GD93" s="199"/>
      <c r="GE93" s="199"/>
      <c r="GF93" s="199"/>
      <c r="GG93" s="199"/>
      <c r="GH93" s="199"/>
      <c r="GI93" s="199"/>
      <c r="GJ93" s="199"/>
      <c r="GK93" s="199"/>
      <c r="GL93" s="199"/>
      <c r="GM93" s="199"/>
      <c r="GN93" s="199"/>
      <c r="GO93" s="199"/>
      <c r="GP93" s="199"/>
      <c r="GQ93" s="199"/>
      <c r="GR93" s="199"/>
      <c r="GS93" s="199"/>
      <c r="GT93" s="199"/>
      <c r="GU93" s="199"/>
      <c r="GV93" s="199"/>
      <c r="GW93" s="199"/>
      <c r="GX93" s="199"/>
      <c r="GY93" s="199"/>
      <c r="GZ93" s="199"/>
      <c r="HA93" s="199"/>
      <c r="HB93" s="199"/>
      <c r="HC93" s="199"/>
      <c r="HD93" s="199"/>
      <c r="HE93" s="199"/>
      <c r="HF93" s="199"/>
      <c r="HG93" s="199"/>
      <c r="HH93" s="199"/>
      <c r="HI93" s="199"/>
      <c r="HJ93" s="199"/>
      <c r="HK93" s="199"/>
      <c r="HL93" s="199"/>
      <c r="HM93" s="199"/>
      <c r="HN93" s="199"/>
      <c r="HO93" s="199"/>
      <c r="HP93" s="199"/>
      <c r="HQ93" s="199"/>
      <c r="HR93" s="199"/>
      <c r="HS93" s="199"/>
      <c r="HT93" s="199"/>
      <c r="HU93" s="199"/>
      <c r="HV93" s="199"/>
      <c r="HW93" s="199"/>
      <c r="HX93" s="199"/>
      <c r="HY93" s="199"/>
      <c r="HZ93" s="199"/>
      <c r="IA93" s="199"/>
      <c r="IB93" s="199"/>
      <c r="IC93" s="199"/>
      <c r="ID93" s="199"/>
      <c r="IE93" s="199"/>
      <c r="IF93" s="199"/>
      <c r="IG93" s="199"/>
      <c r="IH93" s="199"/>
      <c r="II93" s="199"/>
      <c r="IJ93" s="199"/>
      <c r="IK93" s="199"/>
      <c r="IL93" s="199"/>
      <c r="IM93" s="199"/>
      <c r="IN93" s="199"/>
      <c r="IO93" s="199"/>
      <c r="IP93" s="199"/>
      <c r="IQ93" s="199"/>
      <c r="IR93" s="199"/>
      <c r="IS93" s="199"/>
      <c r="IT93" s="199"/>
      <c r="IU93" s="199"/>
      <c r="IV93" s="199"/>
    </row>
    <row r="94" ht="46.799999999999997">
      <c r="A94" s="212" t="s">
        <v>488</v>
      </c>
      <c r="B94" s="27"/>
      <c r="C94" s="27"/>
      <c r="D94" s="27"/>
      <c r="E94" s="27"/>
      <c r="F94" s="27"/>
      <c r="G94" s="27"/>
      <c r="H94" s="199"/>
      <c r="I94" s="305"/>
      <c r="J94" s="307"/>
      <c r="K94" s="307"/>
      <c r="L94" s="307"/>
      <c r="M94" s="307"/>
      <c r="N94" s="307"/>
      <c r="O94" s="307"/>
      <c r="P94" s="307"/>
      <c r="Q94" s="307"/>
      <c r="R94" s="307"/>
      <c r="S94" s="307"/>
      <c r="T94" s="307"/>
      <c r="U94" s="307"/>
      <c r="V94" s="307"/>
      <c r="W94" s="199"/>
      <c r="X94" s="199"/>
      <c r="Y94" s="199"/>
      <c r="Z94" s="199"/>
      <c r="AA94" s="199"/>
      <c r="AB94" s="199"/>
      <c r="AC94" s="199"/>
      <c r="AD94" s="199"/>
      <c r="AE94" s="199"/>
      <c r="AF94" s="199"/>
      <c r="AG94" s="199"/>
      <c r="AH94" s="199"/>
      <c r="AI94" s="199"/>
      <c r="AJ94" s="199"/>
      <c r="AK94" s="199"/>
      <c r="AL94" s="199"/>
      <c r="AM94" s="199"/>
      <c r="AN94" s="199"/>
      <c r="AO94" s="199"/>
      <c r="AP94" s="199"/>
      <c r="AQ94" s="199"/>
      <c r="AR94" s="199"/>
      <c r="AS94" s="199"/>
      <c r="AT94" s="199"/>
      <c r="AU94" s="199"/>
      <c r="AV94" s="199"/>
      <c r="AW94" s="199"/>
      <c r="AX94" s="199"/>
      <c r="AY94" s="199"/>
      <c r="AZ94" s="199"/>
      <c r="BA94" s="199"/>
      <c r="BB94" s="199"/>
      <c r="BC94" s="199"/>
      <c r="BD94" s="199"/>
      <c r="BE94" s="199"/>
      <c r="BF94" s="199"/>
      <c r="BG94" s="199"/>
      <c r="BH94" s="199"/>
      <c r="BI94" s="199"/>
      <c r="BJ94" s="199"/>
      <c r="BK94" s="199"/>
      <c r="BL94" s="199"/>
      <c r="BM94" s="199"/>
      <c r="BN94" s="199"/>
      <c r="BO94" s="199"/>
      <c r="BP94" s="199"/>
      <c r="BQ94" s="199"/>
      <c r="BR94" s="199"/>
      <c r="BS94" s="199"/>
      <c r="BT94" s="199"/>
      <c r="BU94" s="199"/>
      <c r="BV94" s="199"/>
      <c r="BW94" s="199"/>
      <c r="BX94" s="199"/>
      <c r="BY94" s="199"/>
      <c r="BZ94" s="199"/>
      <c r="CA94" s="199"/>
      <c r="CB94" s="199"/>
      <c r="CC94" s="199"/>
      <c r="CD94" s="199"/>
      <c r="CE94" s="199"/>
      <c r="CF94" s="199"/>
      <c r="CG94" s="199"/>
      <c r="CH94" s="199"/>
      <c r="CI94" s="199"/>
      <c r="CJ94" s="199"/>
      <c r="CK94" s="199"/>
      <c r="CL94" s="199"/>
      <c r="CM94" s="199"/>
      <c r="CN94" s="199"/>
      <c r="CO94" s="199"/>
      <c r="CP94" s="199"/>
      <c r="CQ94" s="199"/>
      <c r="CR94" s="199"/>
      <c r="CS94" s="199"/>
      <c r="CT94" s="199"/>
      <c r="CU94" s="199"/>
      <c r="CV94" s="199"/>
      <c r="CW94" s="199"/>
      <c r="CX94" s="199"/>
      <c r="CY94" s="199"/>
      <c r="CZ94" s="199"/>
      <c r="DA94" s="199"/>
      <c r="DB94" s="199"/>
      <c r="DC94" s="199"/>
      <c r="DD94" s="199"/>
      <c r="DE94" s="199"/>
      <c r="DF94" s="199"/>
      <c r="DG94" s="199"/>
      <c r="DH94" s="199"/>
      <c r="DI94" s="199"/>
      <c r="DJ94" s="199"/>
      <c r="DK94" s="199"/>
      <c r="DL94" s="199"/>
      <c r="DM94" s="199"/>
      <c r="DN94" s="199"/>
      <c r="DO94" s="199"/>
      <c r="DP94" s="199"/>
      <c r="DQ94" s="199"/>
      <c r="DR94" s="199"/>
      <c r="DS94" s="199"/>
      <c r="DT94" s="199"/>
      <c r="DU94" s="199"/>
      <c r="DV94" s="199"/>
      <c r="DW94" s="199"/>
      <c r="DX94" s="199"/>
      <c r="DY94" s="199"/>
      <c r="DZ94" s="199"/>
      <c r="EA94" s="199"/>
      <c r="EB94" s="199"/>
      <c r="EC94" s="199"/>
      <c r="ED94" s="199"/>
      <c r="EE94" s="199"/>
      <c r="EF94" s="199"/>
      <c r="EG94" s="199"/>
      <c r="EH94" s="199"/>
      <c r="EI94" s="199"/>
      <c r="EJ94" s="199"/>
      <c r="EK94" s="199"/>
      <c r="EL94" s="199"/>
      <c r="EM94" s="199"/>
      <c r="EN94" s="199"/>
      <c r="EO94" s="199"/>
      <c r="EP94" s="199"/>
      <c r="EQ94" s="199"/>
      <c r="ER94" s="199"/>
      <c r="ES94" s="199"/>
      <c r="ET94" s="199"/>
      <c r="EU94" s="199"/>
      <c r="EV94" s="199"/>
      <c r="EW94" s="199"/>
      <c r="EX94" s="199"/>
      <c r="EY94" s="199"/>
      <c r="EZ94" s="199"/>
      <c r="FA94" s="199"/>
      <c r="FB94" s="199"/>
      <c r="FC94" s="199"/>
      <c r="FD94" s="199"/>
      <c r="FE94" s="199"/>
      <c r="FF94" s="199"/>
      <c r="FG94" s="199"/>
      <c r="FH94" s="199"/>
      <c r="FI94" s="199"/>
      <c r="FJ94" s="199"/>
      <c r="FK94" s="199"/>
      <c r="FL94" s="199"/>
      <c r="FM94" s="199"/>
      <c r="FN94" s="199"/>
      <c r="FO94" s="199"/>
      <c r="FP94" s="199"/>
      <c r="FQ94" s="199"/>
      <c r="FR94" s="199"/>
      <c r="FS94" s="199"/>
      <c r="FT94" s="199"/>
      <c r="FU94" s="199"/>
      <c r="FV94" s="199"/>
      <c r="FW94" s="199"/>
      <c r="FX94" s="199"/>
      <c r="FY94" s="199"/>
      <c r="FZ94" s="199"/>
      <c r="GA94" s="199"/>
      <c r="GB94" s="199"/>
      <c r="GC94" s="199"/>
      <c r="GD94" s="199"/>
      <c r="GE94" s="199"/>
      <c r="GF94" s="199"/>
      <c r="GG94" s="199"/>
      <c r="GH94" s="199"/>
      <c r="GI94" s="199"/>
      <c r="GJ94" s="199"/>
      <c r="GK94" s="199"/>
      <c r="GL94" s="199"/>
      <c r="GM94" s="199"/>
      <c r="GN94" s="199"/>
      <c r="GO94" s="199"/>
      <c r="GP94" s="199"/>
      <c r="GQ94" s="199"/>
      <c r="GR94" s="199"/>
      <c r="GS94" s="199"/>
      <c r="GT94" s="199"/>
      <c r="GU94" s="199"/>
      <c r="GV94" s="199"/>
      <c r="GW94" s="199"/>
      <c r="GX94" s="199"/>
      <c r="GY94" s="199"/>
      <c r="GZ94" s="199"/>
      <c r="HA94" s="199"/>
      <c r="HB94" s="199"/>
      <c r="HC94" s="199"/>
      <c r="HD94" s="199"/>
      <c r="HE94" s="199"/>
      <c r="HF94" s="199"/>
      <c r="HG94" s="199"/>
      <c r="HH94" s="199"/>
      <c r="HI94" s="199"/>
      <c r="HJ94" s="199"/>
      <c r="HK94" s="199"/>
      <c r="HL94" s="199"/>
      <c r="HM94" s="199"/>
      <c r="HN94" s="199"/>
      <c r="HO94" s="199"/>
      <c r="HP94" s="199"/>
      <c r="HQ94" s="199"/>
      <c r="HR94" s="199"/>
      <c r="HS94" s="199"/>
      <c r="HT94" s="199"/>
      <c r="HU94" s="199"/>
      <c r="HV94" s="199"/>
      <c r="HW94" s="199"/>
      <c r="HX94" s="199"/>
      <c r="HY94" s="199"/>
      <c r="HZ94" s="199"/>
      <c r="IA94" s="199"/>
      <c r="IB94" s="199"/>
      <c r="IC94" s="199"/>
      <c r="ID94" s="199"/>
      <c r="IE94" s="199"/>
      <c r="IF94" s="199"/>
      <c r="IG94" s="199"/>
      <c r="IH94" s="199"/>
      <c r="II94" s="199"/>
      <c r="IJ94" s="199"/>
      <c r="IK94" s="199"/>
      <c r="IL94" s="199"/>
      <c r="IM94" s="199"/>
      <c r="IN94" s="199"/>
      <c r="IO94" s="199"/>
      <c r="IP94" s="199"/>
      <c r="IQ94" s="199"/>
      <c r="IR94" s="199"/>
      <c r="IS94" s="199"/>
      <c r="IT94" s="199"/>
      <c r="IU94" s="199"/>
      <c r="IV94" s="199"/>
    </row>
    <row r="95">
      <c r="A95" s="310"/>
      <c r="B95" s="199"/>
      <c r="C95" s="199"/>
      <c r="D95" s="199"/>
      <c r="E95" s="199"/>
      <c r="F95" s="199"/>
      <c r="G95" s="199"/>
      <c r="H95" s="199"/>
      <c r="I95" s="199"/>
      <c r="J95" s="199"/>
      <c r="K95" s="199"/>
      <c r="L95" s="199"/>
      <c r="M95" s="199"/>
      <c r="N95" s="199"/>
      <c r="O95" s="199"/>
      <c r="P95" s="199"/>
      <c r="Q95" s="199"/>
      <c r="R95" s="199"/>
      <c r="S95" s="199"/>
      <c r="T95" s="199"/>
      <c r="U95" s="199"/>
      <c r="V95" s="199"/>
      <c r="W95" s="199"/>
      <c r="X95" s="199"/>
      <c r="Y95" s="199"/>
      <c r="Z95" s="199"/>
      <c r="AA95" s="199"/>
      <c r="AB95" s="199"/>
      <c r="AC95" s="199"/>
      <c r="AD95" s="199"/>
      <c r="AE95" s="199"/>
      <c r="AF95" s="199"/>
      <c r="AG95" s="199"/>
      <c r="AH95" s="199"/>
      <c r="AI95" s="199"/>
      <c r="AJ95" s="199"/>
      <c r="AK95" s="199"/>
      <c r="AL95" s="199"/>
      <c r="AM95" s="199"/>
      <c r="AN95" s="199"/>
      <c r="AO95" s="199"/>
      <c r="AP95" s="199"/>
      <c r="AQ95" s="199"/>
      <c r="AR95" s="199"/>
      <c r="AS95" s="199"/>
      <c r="AT95" s="199"/>
      <c r="AU95" s="199"/>
      <c r="AV95" s="199"/>
      <c r="AW95" s="199"/>
      <c r="AX95" s="199"/>
      <c r="AY95" s="199"/>
      <c r="AZ95" s="199"/>
      <c r="BA95" s="199"/>
      <c r="BB95" s="199"/>
      <c r="BC95" s="199"/>
      <c r="BD95" s="199"/>
      <c r="BE95" s="199"/>
      <c r="BF95" s="199"/>
      <c r="BG95" s="199"/>
      <c r="BH95" s="199"/>
      <c r="BI95" s="199"/>
      <c r="BJ95" s="199"/>
      <c r="BK95" s="199"/>
      <c r="BL95" s="199"/>
      <c r="BM95" s="199"/>
      <c r="BN95" s="199"/>
      <c r="BO95" s="199"/>
      <c r="BP95" s="199"/>
      <c r="BQ95" s="199"/>
      <c r="BR95" s="199"/>
      <c r="BS95" s="199"/>
      <c r="BT95" s="199"/>
      <c r="BU95" s="199"/>
      <c r="BV95" s="199"/>
      <c r="BW95" s="199"/>
      <c r="BX95" s="199"/>
      <c r="BY95" s="199"/>
      <c r="BZ95" s="199"/>
      <c r="CA95" s="199"/>
      <c r="CB95" s="199"/>
      <c r="CC95" s="199"/>
      <c r="CD95" s="199"/>
      <c r="CE95" s="199"/>
      <c r="CF95" s="199"/>
      <c r="CG95" s="199"/>
      <c r="CH95" s="199"/>
      <c r="CI95" s="199"/>
      <c r="CJ95" s="199"/>
      <c r="CK95" s="199"/>
      <c r="CL95" s="199"/>
      <c r="CM95" s="199"/>
      <c r="CN95" s="199"/>
      <c r="CO95" s="199"/>
      <c r="CP95" s="199"/>
      <c r="CQ95" s="199"/>
      <c r="CR95" s="199"/>
      <c r="CS95" s="199"/>
      <c r="CT95" s="199"/>
      <c r="CU95" s="199"/>
      <c r="CV95" s="199"/>
      <c r="CW95" s="199"/>
      <c r="CX95" s="199"/>
      <c r="CY95" s="199"/>
      <c r="CZ95" s="199"/>
      <c r="DA95" s="199"/>
      <c r="DB95" s="199"/>
      <c r="DC95" s="199"/>
      <c r="DD95" s="199"/>
      <c r="DE95" s="199"/>
      <c r="DF95" s="199"/>
      <c r="DG95" s="199"/>
      <c r="DH95" s="199"/>
      <c r="DI95" s="199"/>
      <c r="DJ95" s="199"/>
      <c r="DK95" s="199"/>
      <c r="DL95" s="199"/>
      <c r="DM95" s="199"/>
      <c r="DN95" s="199"/>
      <c r="DO95" s="199"/>
      <c r="DP95" s="199"/>
      <c r="DQ95" s="199"/>
      <c r="DR95" s="199"/>
      <c r="DS95" s="199"/>
      <c r="DT95" s="199"/>
      <c r="DU95" s="199"/>
      <c r="DV95" s="199"/>
      <c r="DW95" s="199"/>
      <c r="DX95" s="199"/>
      <c r="DY95" s="199"/>
      <c r="DZ95" s="199"/>
      <c r="EA95" s="199"/>
      <c r="EB95" s="199"/>
      <c r="EC95" s="199"/>
      <c r="ED95" s="199"/>
      <c r="EE95" s="199"/>
      <c r="EF95" s="199"/>
      <c r="EG95" s="199"/>
      <c r="EH95" s="199"/>
      <c r="EI95" s="199"/>
      <c r="EJ95" s="199"/>
      <c r="EK95" s="199"/>
      <c r="EL95" s="199"/>
      <c r="EM95" s="199"/>
      <c r="EN95" s="199"/>
      <c r="EO95" s="199"/>
      <c r="EP95" s="199"/>
      <c r="EQ95" s="199"/>
      <c r="ER95" s="199"/>
      <c r="ES95" s="199"/>
      <c r="ET95" s="199"/>
      <c r="EU95" s="199"/>
      <c r="EV95" s="199"/>
      <c r="EW95" s="199"/>
      <c r="EX95" s="199"/>
      <c r="EY95" s="199"/>
      <c r="EZ95" s="199"/>
      <c r="FA95" s="199"/>
      <c r="FB95" s="199"/>
      <c r="FC95" s="199"/>
      <c r="FD95" s="199"/>
      <c r="FE95" s="199"/>
      <c r="FF95" s="199"/>
      <c r="FG95" s="199"/>
      <c r="FH95" s="199"/>
      <c r="FI95" s="199"/>
      <c r="FJ95" s="199"/>
      <c r="FK95" s="199"/>
      <c r="FL95" s="199"/>
      <c r="FM95" s="199"/>
      <c r="FN95" s="199"/>
      <c r="FO95" s="199"/>
      <c r="FP95" s="199"/>
      <c r="FQ95" s="199"/>
      <c r="FR95" s="199"/>
      <c r="FS95" s="199"/>
      <c r="FT95" s="199"/>
      <c r="FU95" s="199"/>
      <c r="FV95" s="199"/>
      <c r="FW95" s="199"/>
      <c r="FX95" s="199"/>
      <c r="FY95" s="199"/>
      <c r="FZ95" s="199"/>
      <c r="GA95" s="199"/>
      <c r="GB95" s="199"/>
      <c r="GC95" s="199"/>
      <c r="GD95" s="199"/>
      <c r="GE95" s="199"/>
      <c r="GF95" s="199"/>
      <c r="GG95" s="199"/>
      <c r="GH95" s="199"/>
      <c r="GI95" s="199"/>
      <c r="GJ95" s="199"/>
      <c r="GK95" s="199"/>
      <c r="GL95" s="199"/>
      <c r="GM95" s="199"/>
      <c r="GN95" s="199"/>
      <c r="GO95" s="199"/>
      <c r="GP95" s="199"/>
      <c r="GQ95" s="199"/>
      <c r="GR95" s="199"/>
      <c r="GS95" s="199"/>
      <c r="GT95" s="199"/>
      <c r="GU95" s="199"/>
      <c r="GV95" s="199"/>
      <c r="GW95" s="199"/>
      <c r="GX95" s="199"/>
      <c r="GY95" s="199"/>
      <c r="GZ95" s="199"/>
      <c r="HA95" s="199"/>
      <c r="HB95" s="199"/>
      <c r="HC95" s="199"/>
      <c r="HD95" s="199"/>
      <c r="HE95" s="199"/>
      <c r="HF95" s="199"/>
      <c r="HG95" s="199"/>
      <c r="HH95" s="199"/>
      <c r="HI95" s="199"/>
      <c r="HJ95" s="199"/>
      <c r="HK95" s="199"/>
      <c r="HL95" s="199"/>
      <c r="HM95" s="199"/>
      <c r="HN95" s="199"/>
      <c r="HO95" s="199"/>
      <c r="HP95" s="199"/>
      <c r="HQ95" s="199"/>
      <c r="HR95" s="199"/>
      <c r="HS95" s="199"/>
      <c r="HT95" s="199"/>
      <c r="HU95" s="199"/>
      <c r="HV95" s="199"/>
      <c r="HW95" s="199"/>
      <c r="HX95" s="199"/>
      <c r="HY95" s="199"/>
      <c r="HZ95" s="199"/>
      <c r="IA95" s="199"/>
      <c r="IB95" s="199"/>
      <c r="IC95" s="199"/>
      <c r="ID95" s="199"/>
      <c r="IE95" s="199"/>
      <c r="IF95" s="199"/>
      <c r="IG95" s="199"/>
      <c r="IH95" s="199"/>
      <c r="II95" s="199"/>
      <c r="IJ95" s="199"/>
      <c r="IK95" s="199"/>
      <c r="IL95" s="199"/>
      <c r="IM95" s="199"/>
      <c r="IN95" s="199"/>
      <c r="IO95" s="199"/>
      <c r="IP95" s="199"/>
      <c r="IQ95" s="199"/>
      <c r="IR95" s="199"/>
      <c r="IS95" s="199"/>
      <c r="IT95" s="199"/>
      <c r="IU95" s="199"/>
      <c r="IV95" s="199"/>
    </row>
    <row r="96">
      <c r="A96" s="208" t="s">
        <v>489</v>
      </c>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c r="AA96" s="199"/>
      <c r="AB96" s="199"/>
      <c r="AC96" s="199"/>
      <c r="AD96" s="199"/>
      <c r="AE96" s="199"/>
      <c r="AF96" s="199"/>
      <c r="AG96" s="199"/>
      <c r="AH96" s="199"/>
      <c r="AI96" s="199"/>
      <c r="AJ96" s="199"/>
      <c r="AK96" s="199"/>
      <c r="AL96" s="199"/>
      <c r="AM96" s="199"/>
      <c r="AN96" s="199"/>
      <c r="AO96" s="199"/>
      <c r="AP96" s="199"/>
      <c r="AQ96" s="199"/>
      <c r="AR96" s="199"/>
      <c r="AS96" s="199"/>
      <c r="AT96" s="199"/>
      <c r="AU96" s="199"/>
      <c r="AV96" s="199"/>
      <c r="AW96" s="199"/>
      <c r="AX96" s="199"/>
      <c r="AY96" s="199"/>
      <c r="AZ96" s="199"/>
      <c r="BA96" s="199"/>
      <c r="BB96" s="199"/>
      <c r="BC96" s="199"/>
      <c r="BD96" s="199"/>
      <c r="BE96" s="199"/>
      <c r="BF96" s="199"/>
      <c r="BG96" s="199"/>
      <c r="BH96" s="199"/>
      <c r="BI96" s="199"/>
      <c r="BJ96" s="199"/>
      <c r="BK96" s="199"/>
      <c r="BL96" s="199"/>
      <c r="BM96" s="199"/>
      <c r="BN96" s="199"/>
      <c r="BO96" s="199"/>
      <c r="BP96" s="199"/>
      <c r="BQ96" s="199"/>
      <c r="BR96" s="199"/>
      <c r="BS96" s="199"/>
      <c r="BT96" s="199"/>
      <c r="BU96" s="199"/>
      <c r="BV96" s="199"/>
      <c r="BW96" s="199"/>
      <c r="BX96" s="199"/>
      <c r="BY96" s="199"/>
      <c r="BZ96" s="199"/>
      <c r="CA96" s="199"/>
      <c r="CB96" s="199"/>
      <c r="CC96" s="199"/>
      <c r="CD96" s="199"/>
      <c r="CE96" s="199"/>
      <c r="CF96" s="199"/>
      <c r="CG96" s="199"/>
      <c r="CH96" s="199"/>
      <c r="CI96" s="199"/>
      <c r="CJ96" s="199"/>
      <c r="CK96" s="199"/>
      <c r="CL96" s="199"/>
      <c r="CM96" s="199"/>
      <c r="CN96" s="199"/>
      <c r="CO96" s="199"/>
      <c r="CP96" s="199"/>
      <c r="CQ96" s="199"/>
      <c r="CR96" s="199"/>
      <c r="CS96" s="199"/>
      <c r="CT96" s="199"/>
      <c r="CU96" s="199"/>
      <c r="CV96" s="199"/>
      <c r="CW96" s="199"/>
      <c r="CX96" s="199"/>
      <c r="CY96" s="199"/>
      <c r="CZ96" s="199"/>
      <c r="DA96" s="199"/>
      <c r="DB96" s="199"/>
      <c r="DC96" s="199"/>
      <c r="DD96" s="199"/>
      <c r="DE96" s="199"/>
      <c r="DF96" s="199"/>
      <c r="DG96" s="199"/>
      <c r="DH96" s="199"/>
      <c r="DI96" s="199"/>
      <c r="DJ96" s="199"/>
      <c r="DK96" s="199"/>
      <c r="DL96" s="199"/>
      <c r="DM96" s="199"/>
      <c r="DN96" s="199"/>
      <c r="DO96" s="199"/>
      <c r="DP96" s="199"/>
      <c r="DQ96" s="199"/>
      <c r="DR96" s="199"/>
      <c r="DS96" s="199"/>
      <c r="DT96" s="199"/>
      <c r="DU96" s="199"/>
      <c r="DV96" s="199"/>
      <c r="DW96" s="199"/>
      <c r="DX96" s="199"/>
      <c r="DY96" s="199"/>
      <c r="DZ96" s="199"/>
      <c r="EA96" s="199"/>
      <c r="EB96" s="199"/>
      <c r="EC96" s="199"/>
      <c r="ED96" s="199"/>
      <c r="EE96" s="199"/>
      <c r="EF96" s="199"/>
      <c r="EG96" s="199"/>
      <c r="EH96" s="199"/>
      <c r="EI96" s="199"/>
      <c r="EJ96" s="199"/>
      <c r="EK96" s="199"/>
      <c r="EL96" s="199"/>
      <c r="EM96" s="199"/>
      <c r="EN96" s="199"/>
      <c r="EO96" s="199"/>
      <c r="EP96" s="199"/>
      <c r="EQ96" s="199"/>
      <c r="ER96" s="199"/>
      <c r="ES96" s="199"/>
      <c r="ET96" s="199"/>
      <c r="EU96" s="199"/>
      <c r="EV96" s="199"/>
      <c r="EW96" s="199"/>
      <c r="EX96" s="199"/>
      <c r="EY96" s="199"/>
      <c r="EZ96" s="199"/>
      <c r="FA96" s="199"/>
      <c r="FB96" s="199"/>
      <c r="FC96" s="199"/>
      <c r="FD96" s="199"/>
      <c r="FE96" s="199"/>
      <c r="FF96" s="199"/>
      <c r="FG96" s="199"/>
      <c r="FH96" s="199"/>
      <c r="FI96" s="199"/>
      <c r="FJ96" s="199"/>
      <c r="FK96" s="199"/>
      <c r="FL96" s="199"/>
      <c r="FM96" s="199"/>
      <c r="FN96" s="199"/>
      <c r="FO96" s="199"/>
      <c r="FP96" s="199"/>
      <c r="FQ96" s="199"/>
      <c r="FR96" s="199"/>
      <c r="FS96" s="199"/>
      <c r="FT96" s="199"/>
      <c r="FU96" s="199"/>
      <c r="FV96" s="199"/>
      <c r="FW96" s="199"/>
      <c r="FX96" s="199"/>
      <c r="FY96" s="199"/>
      <c r="FZ96" s="199"/>
      <c r="GA96" s="199"/>
      <c r="GB96" s="199"/>
      <c r="GC96" s="199"/>
      <c r="GD96" s="199"/>
      <c r="GE96" s="199"/>
      <c r="GF96" s="199"/>
      <c r="GG96" s="199"/>
      <c r="GH96" s="199"/>
      <c r="GI96" s="199"/>
      <c r="GJ96" s="199"/>
      <c r="GK96" s="199"/>
      <c r="GL96" s="199"/>
      <c r="GM96" s="199"/>
      <c r="GN96" s="199"/>
      <c r="GO96" s="199"/>
      <c r="GP96" s="199"/>
      <c r="GQ96" s="199"/>
      <c r="GR96" s="199"/>
      <c r="GS96" s="199"/>
      <c r="GT96" s="199"/>
      <c r="GU96" s="199"/>
      <c r="GV96" s="199"/>
      <c r="GW96" s="199"/>
      <c r="GX96" s="199"/>
      <c r="GY96" s="199"/>
      <c r="GZ96" s="199"/>
      <c r="HA96" s="199"/>
      <c r="HB96" s="199"/>
      <c r="HC96" s="199"/>
      <c r="HD96" s="199"/>
      <c r="HE96" s="199"/>
      <c r="HF96" s="199"/>
      <c r="HG96" s="199"/>
      <c r="HH96" s="199"/>
      <c r="HI96" s="199"/>
      <c r="HJ96" s="199"/>
      <c r="HK96" s="199"/>
      <c r="HL96" s="199"/>
      <c r="HM96" s="199"/>
      <c r="HN96" s="199"/>
      <c r="HO96" s="199"/>
      <c r="HP96" s="199"/>
      <c r="HQ96" s="199"/>
      <c r="HR96" s="199"/>
      <c r="HS96" s="199"/>
      <c r="HT96" s="199"/>
      <c r="HU96" s="199"/>
      <c r="HV96" s="199"/>
      <c r="HW96" s="199"/>
      <c r="HX96" s="199"/>
      <c r="HY96" s="199"/>
      <c r="HZ96" s="199"/>
      <c r="IA96" s="199"/>
      <c r="IB96" s="199"/>
      <c r="IC96" s="199"/>
      <c r="ID96" s="199"/>
      <c r="IE96" s="199"/>
      <c r="IF96" s="199"/>
      <c r="IG96" s="199"/>
      <c r="IH96" s="199"/>
      <c r="II96" s="199"/>
      <c r="IJ96" s="199"/>
      <c r="IK96" s="199"/>
      <c r="IL96" s="199"/>
      <c r="IM96" s="199"/>
      <c r="IN96" s="199"/>
      <c r="IO96" s="199"/>
      <c r="IP96" s="199"/>
      <c r="IQ96" s="199"/>
      <c r="IR96" s="199"/>
      <c r="IS96" s="199"/>
      <c r="IT96" s="199"/>
      <c r="IU96" s="199"/>
      <c r="IV96" s="199"/>
    </row>
    <row r="97">
      <c r="A97" s="180" t="s">
        <v>177</v>
      </c>
      <c r="B97" s="180" t="str">
        <f t="shared" ref="B97:H97" si="166">B84</f>
        <v xml:space="preserve">2019 год</v>
      </c>
      <c r="C97" s="180" t="str">
        <f t="shared" si="166"/>
        <v xml:space="preserve">2018 год</v>
      </c>
      <c r="D97" s="180" t="str">
        <f t="shared" si="166"/>
        <v xml:space="preserve">2017 год</v>
      </c>
      <c r="E97" s="180" t="str">
        <f t="shared" si="166"/>
        <v xml:space="preserve">2016 год</v>
      </c>
      <c r="F97" s="180" t="str">
        <f t="shared" si="166"/>
        <v xml:space="preserve">2015 год</v>
      </c>
      <c r="G97" s="180" t="str">
        <f t="shared" si="166"/>
        <v xml:space="preserve">2014 год</v>
      </c>
      <c r="H97" s="180" t="str">
        <f t="shared" si="166"/>
        <v xml:space="preserve">2013 год</v>
      </c>
      <c r="I97" s="199"/>
      <c r="J97" s="199"/>
      <c r="K97" s="199"/>
      <c r="L97" s="199"/>
      <c r="M97" s="199"/>
      <c r="N97" s="199"/>
      <c r="O97" s="199"/>
      <c r="P97" s="199"/>
      <c r="Q97" s="199"/>
      <c r="R97" s="199"/>
      <c r="S97" s="199"/>
      <c r="T97" s="199"/>
      <c r="U97" s="199"/>
      <c r="V97" s="199"/>
      <c r="W97" s="199"/>
      <c r="X97" s="199"/>
      <c r="Y97" s="199"/>
      <c r="Z97" s="199"/>
      <c r="AA97" s="199"/>
      <c r="AB97" s="199"/>
      <c r="AC97" s="199"/>
      <c r="AD97" s="199"/>
      <c r="AE97" s="199"/>
      <c r="AF97" s="199"/>
      <c r="AG97" s="199"/>
      <c r="AH97" s="199"/>
      <c r="AI97" s="199"/>
      <c r="AJ97" s="199"/>
      <c r="AK97" s="199"/>
      <c r="AL97" s="199"/>
      <c r="AM97" s="199"/>
      <c r="AN97" s="199"/>
      <c r="AO97" s="199"/>
      <c r="AP97" s="199"/>
      <c r="AQ97" s="199"/>
      <c r="AR97" s="199"/>
      <c r="AS97" s="199"/>
      <c r="AT97" s="199"/>
      <c r="AU97" s="199"/>
      <c r="AV97" s="199"/>
      <c r="AW97" s="199"/>
      <c r="AX97" s="199"/>
      <c r="AY97" s="199"/>
      <c r="AZ97" s="199"/>
      <c r="BA97" s="199"/>
      <c r="BB97" s="199"/>
      <c r="BC97" s="199"/>
      <c r="BD97" s="199"/>
      <c r="BE97" s="199"/>
      <c r="BF97" s="199"/>
      <c r="BG97" s="199"/>
      <c r="BH97" s="199"/>
      <c r="BI97" s="199"/>
      <c r="BJ97" s="199"/>
      <c r="BK97" s="199"/>
      <c r="BL97" s="199"/>
      <c r="BM97" s="199"/>
      <c r="BN97" s="199"/>
      <c r="BO97" s="199"/>
      <c r="BP97" s="199"/>
      <c r="BQ97" s="199"/>
      <c r="BR97" s="199"/>
      <c r="BS97" s="199"/>
      <c r="BT97" s="199"/>
      <c r="BU97" s="199"/>
      <c r="BV97" s="199"/>
      <c r="BW97" s="199"/>
      <c r="BX97" s="199"/>
      <c r="BY97" s="199"/>
      <c r="BZ97" s="199"/>
      <c r="CA97" s="199"/>
      <c r="CB97" s="199"/>
      <c r="CC97" s="199"/>
      <c r="CD97" s="199"/>
      <c r="CE97" s="199"/>
      <c r="CF97" s="199"/>
      <c r="CG97" s="199"/>
      <c r="CH97" s="199"/>
      <c r="CI97" s="199"/>
      <c r="CJ97" s="199"/>
      <c r="CK97" s="199"/>
      <c r="CL97" s="199"/>
      <c r="CM97" s="199"/>
      <c r="CN97" s="199"/>
      <c r="CO97" s="199"/>
      <c r="CP97" s="199"/>
      <c r="CQ97" s="199"/>
      <c r="CR97" s="199"/>
      <c r="CS97" s="199"/>
      <c r="CT97" s="199"/>
      <c r="CU97" s="199"/>
      <c r="CV97" s="199"/>
      <c r="CW97" s="199"/>
      <c r="CX97" s="199"/>
      <c r="CY97" s="199"/>
      <c r="CZ97" s="199"/>
      <c r="DA97" s="199"/>
      <c r="DB97" s="199"/>
      <c r="DC97" s="199"/>
      <c r="DD97" s="199"/>
      <c r="DE97" s="199"/>
      <c r="DF97" s="199"/>
      <c r="DG97" s="199"/>
      <c r="DH97" s="199"/>
      <c r="DI97" s="199"/>
      <c r="DJ97" s="199"/>
      <c r="DK97" s="199"/>
      <c r="DL97" s="199"/>
      <c r="DM97" s="199"/>
      <c r="DN97" s="199"/>
      <c r="DO97" s="199"/>
      <c r="DP97" s="199"/>
      <c r="DQ97" s="199"/>
      <c r="DR97" s="199"/>
      <c r="DS97" s="199"/>
      <c r="DT97" s="199"/>
      <c r="DU97" s="199"/>
      <c r="DV97" s="199"/>
      <c r="DW97" s="199"/>
      <c r="DX97" s="199"/>
      <c r="DY97" s="199"/>
      <c r="DZ97" s="199"/>
      <c r="EA97" s="199"/>
      <c r="EB97" s="199"/>
      <c r="EC97" s="199"/>
      <c r="ED97" s="199"/>
      <c r="EE97" s="199"/>
      <c r="EF97" s="199"/>
      <c r="EG97" s="199"/>
      <c r="EH97" s="199"/>
      <c r="EI97" s="199"/>
      <c r="EJ97" s="199"/>
      <c r="EK97" s="199"/>
      <c r="EL97" s="199"/>
      <c r="EM97" s="199"/>
      <c r="EN97" s="199"/>
      <c r="EO97" s="199"/>
      <c r="EP97" s="199"/>
      <c r="EQ97" s="199"/>
      <c r="ER97" s="199"/>
      <c r="ES97" s="199"/>
      <c r="ET97" s="199"/>
      <c r="EU97" s="199"/>
      <c r="EV97" s="199"/>
      <c r="EW97" s="199"/>
      <c r="EX97" s="199"/>
      <c r="EY97" s="199"/>
      <c r="EZ97" s="199"/>
      <c r="FA97" s="199"/>
      <c r="FB97" s="199"/>
      <c r="FC97" s="199"/>
      <c r="FD97" s="199"/>
      <c r="FE97" s="199"/>
      <c r="FF97" s="199"/>
      <c r="FG97" s="199"/>
      <c r="FH97" s="199"/>
      <c r="FI97" s="199"/>
      <c r="FJ97" s="199"/>
      <c r="FK97" s="199"/>
      <c r="FL97" s="199"/>
      <c r="FM97" s="199"/>
      <c r="FN97" s="199"/>
      <c r="FO97" s="199"/>
      <c r="FP97" s="199"/>
      <c r="FQ97" s="199"/>
      <c r="FR97" s="199"/>
      <c r="FS97" s="199"/>
      <c r="FT97" s="199"/>
      <c r="FU97" s="199"/>
      <c r="FV97" s="199"/>
      <c r="FW97" s="199"/>
      <c r="FX97" s="199"/>
      <c r="FY97" s="199"/>
      <c r="FZ97" s="199"/>
      <c r="GA97" s="199"/>
      <c r="GB97" s="199"/>
      <c r="GC97" s="199"/>
      <c r="GD97" s="199"/>
      <c r="GE97" s="199"/>
      <c r="GF97" s="199"/>
      <c r="GG97" s="199"/>
      <c r="GH97" s="199"/>
      <c r="GI97" s="199"/>
      <c r="GJ97" s="199"/>
      <c r="GK97" s="199"/>
      <c r="GL97" s="199"/>
      <c r="GM97" s="199"/>
      <c r="GN97" s="199"/>
      <c r="GO97" s="199"/>
      <c r="GP97" s="199"/>
      <c r="GQ97" s="199"/>
      <c r="GR97" s="199"/>
      <c r="GS97" s="199"/>
      <c r="GT97" s="199"/>
      <c r="GU97" s="199"/>
      <c r="GV97" s="199"/>
      <c r="GW97" s="199"/>
      <c r="GX97" s="199"/>
      <c r="GY97" s="199"/>
      <c r="GZ97" s="199"/>
      <c r="HA97" s="199"/>
      <c r="HB97" s="199"/>
      <c r="HC97" s="199"/>
      <c r="HD97" s="199"/>
      <c r="HE97" s="199"/>
      <c r="HF97" s="199"/>
      <c r="HG97" s="199"/>
      <c r="HH97" s="199"/>
      <c r="HI97" s="199"/>
      <c r="HJ97" s="199"/>
      <c r="HK97" s="199"/>
      <c r="HL97" s="199"/>
      <c r="HM97" s="199"/>
      <c r="HN97" s="199"/>
      <c r="HO97" s="199"/>
      <c r="HP97" s="199"/>
      <c r="HQ97" s="199"/>
      <c r="HR97" s="199"/>
      <c r="HS97" s="199"/>
      <c r="HT97" s="199"/>
      <c r="HU97" s="199"/>
      <c r="HV97" s="199"/>
      <c r="HW97" s="199"/>
      <c r="HX97" s="199"/>
      <c r="HY97" s="199"/>
      <c r="HZ97" s="199"/>
      <c r="IA97" s="199"/>
      <c r="IB97" s="199"/>
      <c r="IC97" s="199"/>
      <c r="ID97" s="199"/>
      <c r="IE97" s="199"/>
      <c r="IF97" s="199"/>
      <c r="IG97" s="199"/>
      <c r="IH97" s="199"/>
      <c r="II97" s="199"/>
      <c r="IJ97" s="199"/>
      <c r="IK97" s="199"/>
      <c r="IL97" s="199"/>
      <c r="IM97" s="199"/>
      <c r="IN97" s="199"/>
      <c r="IO97" s="199"/>
      <c r="IP97" s="199"/>
      <c r="IQ97" s="199"/>
      <c r="IR97" s="199"/>
      <c r="IS97" s="199"/>
      <c r="IT97" s="199"/>
      <c r="IU97" s="199"/>
      <c r="IV97" s="199"/>
    </row>
    <row r="98">
      <c r="A98" s="212" t="s">
        <v>490</v>
      </c>
      <c r="B98" s="309"/>
      <c r="C98" s="309"/>
      <c r="D98" s="309"/>
      <c r="E98" s="309"/>
      <c r="F98" s="309"/>
      <c r="G98" s="309"/>
      <c r="H98" s="309"/>
      <c r="I98" s="311" t="s">
        <v>472</v>
      </c>
      <c r="J98" s="306"/>
      <c r="K98" s="307"/>
      <c r="L98" s="307"/>
      <c r="M98" s="307"/>
      <c r="N98" s="307"/>
      <c r="O98" s="307"/>
      <c r="P98" s="307"/>
      <c r="Q98" s="307"/>
      <c r="R98" s="307"/>
      <c r="S98" s="307"/>
      <c r="T98" s="307"/>
      <c r="U98" s="307"/>
      <c r="V98" s="307"/>
      <c r="W98" s="199"/>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199"/>
      <c r="AT98" s="199"/>
      <c r="AU98" s="199"/>
      <c r="AV98" s="199"/>
      <c r="AW98" s="199"/>
      <c r="AX98" s="199"/>
      <c r="AY98" s="199"/>
      <c r="AZ98" s="199"/>
      <c r="BA98" s="199"/>
      <c r="BB98" s="199"/>
      <c r="BC98" s="199"/>
      <c r="BD98" s="199"/>
      <c r="BE98" s="199"/>
      <c r="BF98" s="199"/>
      <c r="BG98" s="199"/>
      <c r="BH98" s="199"/>
      <c r="BI98" s="199"/>
      <c r="BJ98" s="199"/>
      <c r="BK98" s="199"/>
      <c r="BL98" s="199"/>
      <c r="BM98" s="199"/>
      <c r="BN98" s="199"/>
      <c r="BO98" s="199"/>
      <c r="BP98" s="199"/>
      <c r="BQ98" s="199"/>
      <c r="BR98" s="199"/>
      <c r="BS98" s="199"/>
      <c r="BT98" s="199"/>
      <c r="BU98" s="199"/>
      <c r="BV98" s="199"/>
      <c r="BW98" s="199"/>
      <c r="BX98" s="199"/>
      <c r="BY98" s="199"/>
      <c r="BZ98" s="199"/>
      <c r="CA98" s="199"/>
      <c r="CB98" s="199"/>
      <c r="CC98" s="199"/>
      <c r="CD98" s="199"/>
      <c r="CE98" s="199"/>
      <c r="CF98" s="199"/>
      <c r="CG98" s="199"/>
      <c r="CH98" s="199"/>
      <c r="CI98" s="199"/>
      <c r="CJ98" s="199"/>
      <c r="CK98" s="199"/>
      <c r="CL98" s="199"/>
      <c r="CM98" s="199"/>
      <c r="CN98" s="199"/>
      <c r="CO98" s="199"/>
      <c r="CP98" s="199"/>
      <c r="CQ98" s="199"/>
      <c r="CR98" s="199"/>
      <c r="CS98" s="199"/>
      <c r="CT98" s="199"/>
      <c r="CU98" s="199"/>
      <c r="CV98" s="199"/>
      <c r="CW98" s="199"/>
      <c r="CX98" s="199"/>
      <c r="CY98" s="199"/>
      <c r="CZ98" s="199"/>
      <c r="DA98" s="199"/>
      <c r="DB98" s="199"/>
      <c r="DC98" s="199"/>
      <c r="DD98" s="199"/>
      <c r="DE98" s="199"/>
      <c r="DF98" s="199"/>
      <c r="DG98" s="199"/>
      <c r="DH98" s="199"/>
      <c r="DI98" s="199"/>
      <c r="DJ98" s="199"/>
      <c r="DK98" s="199"/>
      <c r="DL98" s="199"/>
      <c r="DM98" s="199"/>
      <c r="DN98" s="199"/>
      <c r="DO98" s="199"/>
      <c r="DP98" s="199"/>
      <c r="DQ98" s="199"/>
      <c r="DR98" s="199"/>
      <c r="DS98" s="199"/>
      <c r="DT98" s="199"/>
      <c r="DU98" s="199"/>
      <c r="DV98" s="199"/>
      <c r="DW98" s="199"/>
      <c r="DX98" s="199"/>
      <c r="DY98" s="199"/>
      <c r="DZ98" s="199"/>
      <c r="EA98" s="199"/>
      <c r="EB98" s="199"/>
      <c r="EC98" s="199"/>
      <c r="ED98" s="199"/>
      <c r="EE98" s="199"/>
      <c r="EF98" s="199"/>
      <c r="EG98" s="199"/>
      <c r="EH98" s="199"/>
      <c r="EI98" s="199"/>
      <c r="EJ98" s="199"/>
      <c r="EK98" s="199"/>
      <c r="EL98" s="199"/>
      <c r="EM98" s="199"/>
      <c r="EN98" s="199"/>
      <c r="EO98" s="199"/>
      <c r="EP98" s="199"/>
      <c r="EQ98" s="199"/>
      <c r="ER98" s="199"/>
      <c r="ES98" s="199"/>
      <c r="ET98" s="199"/>
      <c r="EU98" s="199"/>
      <c r="EV98" s="199"/>
      <c r="EW98" s="199"/>
      <c r="EX98" s="199"/>
      <c r="EY98" s="199"/>
      <c r="EZ98" s="199"/>
      <c r="FA98" s="199"/>
      <c r="FB98" s="199"/>
      <c r="FC98" s="199"/>
      <c r="FD98" s="199"/>
      <c r="FE98" s="199"/>
      <c r="FF98" s="199"/>
      <c r="FG98" s="199"/>
      <c r="FH98" s="199"/>
      <c r="FI98" s="199"/>
      <c r="FJ98" s="199"/>
      <c r="FK98" s="199"/>
      <c r="FL98" s="199"/>
      <c r="FM98" s="199"/>
      <c r="FN98" s="199"/>
      <c r="FO98" s="199"/>
      <c r="FP98" s="199"/>
      <c r="FQ98" s="199"/>
      <c r="FR98" s="199"/>
      <c r="FS98" s="199"/>
      <c r="FT98" s="199"/>
      <c r="FU98" s="199"/>
      <c r="FV98" s="199"/>
      <c r="FW98" s="199"/>
      <c r="FX98" s="199"/>
      <c r="FY98" s="199"/>
      <c r="FZ98" s="199"/>
      <c r="GA98" s="199"/>
      <c r="GB98" s="199"/>
      <c r="GC98" s="199"/>
      <c r="GD98" s="199"/>
      <c r="GE98" s="199"/>
      <c r="GF98" s="199"/>
      <c r="GG98" s="199"/>
      <c r="GH98" s="199"/>
      <c r="GI98" s="199"/>
      <c r="GJ98" s="199"/>
      <c r="GK98" s="199"/>
      <c r="GL98" s="199"/>
      <c r="GM98" s="199"/>
      <c r="GN98" s="199"/>
      <c r="GO98" s="199"/>
      <c r="GP98" s="199"/>
      <c r="GQ98" s="199"/>
      <c r="GR98" s="199"/>
      <c r="GS98" s="199"/>
      <c r="GT98" s="199"/>
      <c r="GU98" s="199"/>
      <c r="GV98" s="199"/>
      <c r="GW98" s="199"/>
      <c r="GX98" s="199"/>
      <c r="GY98" s="199"/>
      <c r="GZ98" s="199"/>
      <c r="HA98" s="199"/>
      <c r="HB98" s="199"/>
      <c r="HC98" s="199"/>
      <c r="HD98" s="199"/>
      <c r="HE98" s="199"/>
      <c r="HF98" s="199"/>
      <c r="HG98" s="199"/>
      <c r="HH98" s="199"/>
      <c r="HI98" s="199"/>
      <c r="HJ98" s="199"/>
      <c r="HK98" s="199"/>
      <c r="HL98" s="199"/>
      <c r="HM98" s="199"/>
      <c r="HN98" s="199"/>
      <c r="HO98" s="199"/>
      <c r="HP98" s="199"/>
      <c r="HQ98" s="199"/>
      <c r="HR98" s="199"/>
      <c r="HS98" s="199"/>
      <c r="HT98" s="199"/>
      <c r="HU98" s="199"/>
      <c r="HV98" s="199"/>
      <c r="HW98" s="199"/>
      <c r="HX98" s="199"/>
      <c r="HY98" s="199"/>
      <c r="HZ98" s="199"/>
      <c r="IA98" s="199"/>
      <c r="IB98" s="199"/>
      <c r="IC98" s="199"/>
      <c r="ID98" s="199"/>
      <c r="IE98" s="199"/>
      <c r="IF98" s="199"/>
      <c r="IG98" s="199"/>
      <c r="IH98" s="199"/>
      <c r="II98" s="199"/>
      <c r="IJ98" s="199"/>
      <c r="IK98" s="199"/>
      <c r="IL98" s="199"/>
      <c r="IM98" s="199"/>
      <c r="IN98" s="199"/>
      <c r="IO98" s="199"/>
      <c r="IP98" s="199"/>
      <c r="IQ98" s="199"/>
      <c r="IR98" s="199"/>
      <c r="IS98" s="199"/>
      <c r="IT98" s="199"/>
      <c r="IU98" s="199"/>
      <c r="IV98" s="199"/>
    </row>
    <row r="99">
      <c r="A99" s="212" t="s">
        <v>491</v>
      </c>
      <c r="B99" s="304"/>
      <c r="C99" s="304"/>
      <c r="D99" s="304"/>
      <c r="E99" s="304"/>
      <c r="F99" s="304"/>
      <c r="G99" s="304"/>
      <c r="H99" s="304"/>
      <c r="I99" s="311"/>
      <c r="J99" s="307"/>
      <c r="K99" s="307"/>
      <c r="L99" s="307"/>
      <c r="M99" s="307"/>
      <c r="N99" s="307"/>
      <c r="O99" s="307"/>
      <c r="P99" s="307"/>
      <c r="Q99" s="307"/>
      <c r="R99" s="307"/>
      <c r="S99" s="307"/>
      <c r="T99" s="307"/>
      <c r="U99" s="307"/>
      <c r="V99" s="307"/>
      <c r="W99" s="199"/>
      <c r="X99" s="199"/>
      <c r="Y99" s="199"/>
      <c r="Z99" s="199"/>
      <c r="AA99" s="199"/>
      <c r="AB99" s="199"/>
      <c r="AC99" s="199"/>
      <c r="AD99" s="199"/>
      <c r="AE99" s="199"/>
      <c r="AF99" s="199"/>
      <c r="AG99" s="199"/>
      <c r="AH99" s="199"/>
      <c r="AI99" s="199"/>
      <c r="AJ99" s="199"/>
      <c r="AK99" s="199"/>
      <c r="AL99" s="199"/>
      <c r="AM99" s="199"/>
      <c r="AN99" s="199"/>
      <c r="AO99" s="199"/>
      <c r="AP99" s="199"/>
      <c r="AQ99" s="199"/>
      <c r="AR99" s="199"/>
      <c r="AS99" s="199"/>
      <c r="AT99" s="199"/>
      <c r="AU99" s="199"/>
      <c r="AV99" s="199"/>
      <c r="AW99" s="199"/>
      <c r="AX99" s="199"/>
      <c r="AY99" s="199"/>
      <c r="AZ99" s="199"/>
      <c r="BA99" s="199"/>
      <c r="BB99" s="199"/>
      <c r="BC99" s="199"/>
      <c r="BD99" s="199"/>
      <c r="BE99" s="199"/>
      <c r="BF99" s="199"/>
      <c r="BG99" s="199"/>
      <c r="BH99" s="199"/>
      <c r="BI99" s="199"/>
      <c r="BJ99" s="199"/>
      <c r="BK99" s="199"/>
      <c r="BL99" s="199"/>
      <c r="BM99" s="199"/>
      <c r="BN99" s="199"/>
      <c r="BO99" s="199"/>
      <c r="BP99" s="199"/>
      <c r="BQ99" s="199"/>
      <c r="BR99" s="199"/>
      <c r="BS99" s="199"/>
      <c r="BT99" s="199"/>
      <c r="BU99" s="199"/>
      <c r="BV99" s="199"/>
      <c r="BW99" s="199"/>
      <c r="BX99" s="199"/>
      <c r="BY99" s="199"/>
      <c r="BZ99" s="199"/>
      <c r="CA99" s="199"/>
      <c r="CB99" s="199"/>
      <c r="CC99" s="199"/>
      <c r="CD99" s="199"/>
      <c r="CE99" s="199"/>
      <c r="CF99" s="199"/>
      <c r="CG99" s="199"/>
      <c r="CH99" s="199"/>
      <c r="CI99" s="199"/>
      <c r="CJ99" s="199"/>
      <c r="CK99" s="199"/>
      <c r="CL99" s="199"/>
      <c r="CM99" s="199"/>
      <c r="CN99" s="199"/>
      <c r="CO99" s="199"/>
      <c r="CP99" s="199"/>
      <c r="CQ99" s="199"/>
      <c r="CR99" s="199"/>
      <c r="CS99" s="199"/>
      <c r="CT99" s="199"/>
      <c r="CU99" s="199"/>
      <c r="CV99" s="199"/>
      <c r="CW99" s="199"/>
      <c r="CX99" s="199"/>
      <c r="CY99" s="199"/>
      <c r="CZ99" s="199"/>
      <c r="DA99" s="199"/>
      <c r="DB99" s="199"/>
      <c r="DC99" s="199"/>
      <c r="DD99" s="199"/>
      <c r="DE99" s="199"/>
      <c r="DF99" s="199"/>
      <c r="DG99" s="199"/>
      <c r="DH99" s="199"/>
      <c r="DI99" s="199"/>
      <c r="DJ99" s="199"/>
      <c r="DK99" s="199"/>
      <c r="DL99" s="199"/>
      <c r="DM99" s="199"/>
      <c r="DN99" s="199"/>
      <c r="DO99" s="199"/>
      <c r="DP99" s="199"/>
      <c r="DQ99" s="199"/>
      <c r="DR99" s="199"/>
      <c r="DS99" s="199"/>
      <c r="DT99" s="199"/>
      <c r="DU99" s="199"/>
      <c r="DV99" s="199"/>
      <c r="DW99" s="199"/>
      <c r="DX99" s="199"/>
      <c r="DY99" s="199"/>
      <c r="DZ99" s="199"/>
      <c r="EA99" s="199"/>
      <c r="EB99" s="199"/>
      <c r="EC99" s="199"/>
      <c r="ED99" s="199"/>
      <c r="EE99" s="199"/>
      <c r="EF99" s="199"/>
      <c r="EG99" s="199"/>
      <c r="EH99" s="199"/>
      <c r="EI99" s="199"/>
      <c r="EJ99" s="199"/>
      <c r="EK99" s="199"/>
      <c r="EL99" s="199"/>
      <c r="EM99" s="199"/>
      <c r="EN99" s="199"/>
      <c r="EO99" s="199"/>
      <c r="EP99" s="199"/>
      <c r="EQ99" s="199"/>
      <c r="ER99" s="199"/>
      <c r="ES99" s="199"/>
      <c r="ET99" s="199"/>
      <c r="EU99" s="199"/>
      <c r="EV99" s="199"/>
      <c r="EW99" s="199"/>
      <c r="EX99" s="199"/>
      <c r="EY99" s="199"/>
      <c r="EZ99" s="199"/>
      <c r="FA99" s="199"/>
      <c r="FB99" s="199"/>
      <c r="FC99" s="199"/>
      <c r="FD99" s="199"/>
      <c r="FE99" s="199"/>
      <c r="FF99" s="199"/>
      <c r="FG99" s="199"/>
      <c r="FH99" s="199"/>
      <c r="FI99" s="199"/>
      <c r="FJ99" s="199"/>
      <c r="FK99" s="199"/>
      <c r="FL99" s="199"/>
      <c r="FM99" s="199"/>
      <c r="FN99" s="199"/>
      <c r="FO99" s="199"/>
      <c r="FP99" s="199"/>
      <c r="FQ99" s="199"/>
      <c r="FR99" s="199"/>
      <c r="FS99" s="199"/>
      <c r="FT99" s="199"/>
      <c r="FU99" s="199"/>
      <c r="FV99" s="199"/>
      <c r="FW99" s="199"/>
      <c r="FX99" s="199"/>
      <c r="FY99" s="199"/>
      <c r="FZ99" s="199"/>
      <c r="GA99" s="199"/>
      <c r="GB99" s="199"/>
      <c r="GC99" s="199"/>
      <c r="GD99" s="199"/>
      <c r="GE99" s="199"/>
      <c r="GF99" s="199"/>
      <c r="GG99" s="199"/>
      <c r="GH99" s="199"/>
      <c r="GI99" s="199"/>
      <c r="GJ99" s="199"/>
      <c r="GK99" s="199"/>
      <c r="GL99" s="199"/>
      <c r="GM99" s="199"/>
      <c r="GN99" s="199"/>
      <c r="GO99" s="199"/>
      <c r="GP99" s="199"/>
      <c r="GQ99" s="199"/>
      <c r="GR99" s="199"/>
      <c r="GS99" s="199"/>
      <c r="GT99" s="199"/>
      <c r="GU99" s="199"/>
      <c r="GV99" s="199"/>
      <c r="GW99" s="199"/>
      <c r="GX99" s="199"/>
      <c r="GY99" s="199"/>
      <c r="GZ99" s="199"/>
      <c r="HA99" s="199"/>
      <c r="HB99" s="199"/>
      <c r="HC99" s="199"/>
      <c r="HD99" s="199"/>
      <c r="HE99" s="199"/>
      <c r="HF99" s="199"/>
      <c r="HG99" s="199"/>
      <c r="HH99" s="199"/>
      <c r="HI99" s="199"/>
      <c r="HJ99" s="199"/>
      <c r="HK99" s="199"/>
      <c r="HL99" s="199"/>
      <c r="HM99" s="199"/>
      <c r="HN99" s="199"/>
      <c r="HO99" s="199"/>
      <c r="HP99" s="199"/>
      <c r="HQ99" s="199"/>
      <c r="HR99" s="199"/>
      <c r="HS99" s="199"/>
      <c r="HT99" s="199"/>
      <c r="HU99" s="199"/>
      <c r="HV99" s="199"/>
      <c r="HW99" s="199"/>
      <c r="HX99" s="199"/>
      <c r="HY99" s="199"/>
      <c r="HZ99" s="199"/>
      <c r="IA99" s="199"/>
      <c r="IB99" s="199"/>
      <c r="IC99" s="199"/>
      <c r="ID99" s="199"/>
      <c r="IE99" s="199"/>
      <c r="IF99" s="199"/>
      <c r="IG99" s="199"/>
      <c r="IH99" s="199"/>
      <c r="II99" s="199"/>
      <c r="IJ99" s="199"/>
      <c r="IK99" s="199"/>
      <c r="IL99" s="199"/>
      <c r="IM99" s="199"/>
      <c r="IN99" s="199"/>
      <c r="IO99" s="199"/>
      <c r="IP99" s="199"/>
      <c r="IQ99" s="199"/>
      <c r="IR99" s="199"/>
      <c r="IS99" s="199"/>
      <c r="IT99" s="199"/>
      <c r="IU99" s="199"/>
      <c r="IV99" s="199"/>
    </row>
    <row r="100">
      <c r="A100" s="183" t="s">
        <v>492</v>
      </c>
      <c r="B100" s="304"/>
      <c r="C100" s="304"/>
      <c r="D100" s="304"/>
      <c r="E100" s="304"/>
      <c r="F100" s="304"/>
      <c r="G100" s="304"/>
      <c r="H100" s="304"/>
      <c r="I100" s="311"/>
      <c r="J100" s="307"/>
      <c r="K100" s="307"/>
      <c r="L100" s="307"/>
      <c r="M100" s="307"/>
      <c r="N100" s="307"/>
      <c r="O100" s="307"/>
      <c r="P100" s="307"/>
      <c r="Q100" s="307"/>
      <c r="R100" s="307"/>
      <c r="S100" s="307"/>
      <c r="T100" s="307"/>
      <c r="U100" s="307"/>
      <c r="V100" s="307"/>
      <c r="W100" s="199"/>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199"/>
      <c r="AT100" s="199"/>
      <c r="AU100" s="199"/>
      <c r="AV100" s="199"/>
      <c r="AW100" s="199"/>
      <c r="AX100" s="199"/>
      <c r="AY100" s="199"/>
      <c r="AZ100" s="199"/>
      <c r="BA100" s="199"/>
      <c r="BB100" s="199"/>
      <c r="BC100" s="199"/>
      <c r="BD100" s="199"/>
      <c r="BE100" s="199"/>
      <c r="BF100" s="199"/>
      <c r="BG100" s="199"/>
      <c r="BH100" s="199"/>
      <c r="BI100" s="199"/>
      <c r="BJ100" s="199"/>
      <c r="BK100" s="199"/>
      <c r="BL100" s="199"/>
      <c r="BM100" s="199"/>
      <c r="BN100" s="199"/>
      <c r="BO100" s="199"/>
      <c r="BP100" s="199"/>
      <c r="BQ100" s="199"/>
      <c r="BR100" s="199"/>
      <c r="BS100" s="199"/>
      <c r="BT100" s="199"/>
      <c r="BU100" s="199"/>
      <c r="BV100" s="199"/>
      <c r="BW100" s="199"/>
      <c r="BX100" s="199"/>
      <c r="BY100" s="199"/>
      <c r="BZ100" s="199"/>
      <c r="CA100" s="199"/>
      <c r="CB100" s="199"/>
      <c r="CC100" s="199"/>
      <c r="CD100" s="199"/>
      <c r="CE100" s="199"/>
      <c r="CF100" s="199"/>
      <c r="CG100" s="199"/>
      <c r="CH100" s="199"/>
      <c r="CI100" s="199"/>
      <c r="CJ100" s="199"/>
      <c r="CK100" s="199"/>
      <c r="CL100" s="199"/>
      <c r="CM100" s="199"/>
      <c r="CN100" s="199"/>
      <c r="CO100" s="199"/>
      <c r="CP100" s="199"/>
      <c r="CQ100" s="199"/>
      <c r="CR100" s="199"/>
      <c r="CS100" s="199"/>
      <c r="CT100" s="199"/>
      <c r="CU100" s="199"/>
      <c r="CV100" s="199"/>
      <c r="CW100" s="199"/>
      <c r="CX100" s="199"/>
      <c r="CY100" s="199"/>
      <c r="CZ100" s="199"/>
      <c r="DA100" s="199"/>
      <c r="DB100" s="199"/>
      <c r="DC100" s="199"/>
      <c r="DD100" s="199"/>
      <c r="DE100" s="199"/>
      <c r="DF100" s="199"/>
      <c r="DG100" s="199"/>
      <c r="DH100" s="199"/>
      <c r="DI100" s="199"/>
      <c r="DJ100" s="199"/>
      <c r="DK100" s="199"/>
      <c r="DL100" s="199"/>
      <c r="DM100" s="199"/>
      <c r="DN100" s="199"/>
      <c r="DO100" s="199"/>
      <c r="DP100" s="199"/>
      <c r="DQ100" s="199"/>
      <c r="DR100" s="199"/>
      <c r="DS100" s="199"/>
      <c r="DT100" s="199"/>
      <c r="DU100" s="199"/>
      <c r="DV100" s="199"/>
      <c r="DW100" s="199"/>
      <c r="DX100" s="199"/>
      <c r="DY100" s="199"/>
      <c r="DZ100" s="199"/>
      <c r="EA100" s="199"/>
      <c r="EB100" s="199"/>
      <c r="EC100" s="199"/>
      <c r="ED100" s="199"/>
      <c r="EE100" s="199"/>
      <c r="EF100" s="199"/>
      <c r="EG100" s="199"/>
      <c r="EH100" s="199"/>
      <c r="EI100" s="199"/>
      <c r="EJ100" s="199"/>
      <c r="EK100" s="199"/>
      <c r="EL100" s="199"/>
      <c r="EM100" s="199"/>
      <c r="EN100" s="199"/>
      <c r="EO100" s="199"/>
      <c r="EP100" s="199"/>
      <c r="EQ100" s="199"/>
      <c r="ER100" s="199"/>
      <c r="ES100" s="199"/>
      <c r="ET100" s="199"/>
      <c r="EU100" s="199"/>
      <c r="EV100" s="199"/>
      <c r="EW100" s="199"/>
      <c r="EX100" s="199"/>
      <c r="EY100" s="199"/>
      <c r="EZ100" s="199"/>
      <c r="FA100" s="199"/>
      <c r="FB100" s="199"/>
      <c r="FC100" s="199"/>
      <c r="FD100" s="199"/>
      <c r="FE100" s="199"/>
      <c r="FF100" s="199"/>
      <c r="FG100" s="199"/>
      <c r="FH100" s="199"/>
      <c r="FI100" s="199"/>
      <c r="FJ100" s="199"/>
      <c r="FK100" s="199"/>
      <c r="FL100" s="199"/>
      <c r="FM100" s="199"/>
      <c r="FN100" s="199"/>
      <c r="FO100" s="199"/>
      <c r="FP100" s="199"/>
      <c r="FQ100" s="199"/>
      <c r="FR100" s="199"/>
      <c r="FS100" s="199"/>
      <c r="FT100" s="199"/>
      <c r="FU100" s="199"/>
      <c r="FV100" s="199"/>
      <c r="FW100" s="199"/>
      <c r="FX100" s="199"/>
      <c r="FY100" s="199"/>
      <c r="FZ100" s="199"/>
      <c r="GA100" s="199"/>
      <c r="GB100" s="199"/>
      <c r="GC100" s="199"/>
      <c r="GD100" s="199"/>
      <c r="GE100" s="199"/>
      <c r="GF100" s="199"/>
      <c r="GG100" s="199"/>
      <c r="GH100" s="199"/>
      <c r="GI100" s="199"/>
      <c r="GJ100" s="199"/>
      <c r="GK100" s="199"/>
      <c r="GL100" s="199"/>
      <c r="GM100" s="199"/>
      <c r="GN100" s="199"/>
      <c r="GO100" s="199"/>
      <c r="GP100" s="199"/>
      <c r="GQ100" s="199"/>
      <c r="GR100" s="199"/>
      <c r="GS100" s="199"/>
      <c r="GT100" s="199"/>
      <c r="GU100" s="199"/>
      <c r="GV100" s="199"/>
      <c r="GW100" s="199"/>
      <c r="GX100" s="199"/>
      <c r="GY100" s="199"/>
      <c r="GZ100" s="199"/>
      <c r="HA100" s="199"/>
      <c r="HB100" s="199"/>
      <c r="HC100" s="199"/>
      <c r="HD100" s="199"/>
      <c r="HE100" s="199"/>
      <c r="HF100" s="199"/>
      <c r="HG100" s="199"/>
      <c r="HH100" s="199"/>
      <c r="HI100" s="199"/>
      <c r="HJ100" s="199"/>
      <c r="HK100" s="199"/>
      <c r="HL100" s="199"/>
      <c r="HM100" s="199"/>
      <c r="HN100" s="199"/>
      <c r="HO100" s="199"/>
      <c r="HP100" s="199"/>
      <c r="HQ100" s="199"/>
      <c r="HR100" s="199"/>
      <c r="HS100" s="199"/>
      <c r="HT100" s="199"/>
      <c r="HU100" s="199"/>
      <c r="HV100" s="199"/>
      <c r="HW100" s="199"/>
      <c r="HX100" s="199"/>
      <c r="HY100" s="199"/>
      <c r="HZ100" s="199"/>
      <c r="IA100" s="199"/>
      <c r="IB100" s="199"/>
      <c r="IC100" s="199"/>
      <c r="ID100" s="199"/>
      <c r="IE100" s="199"/>
      <c r="IF100" s="199"/>
      <c r="IG100" s="199"/>
      <c r="IH100" s="199"/>
      <c r="II100" s="199"/>
      <c r="IJ100" s="199"/>
      <c r="IK100" s="199"/>
      <c r="IL100" s="199"/>
      <c r="IM100" s="199"/>
      <c r="IN100" s="199"/>
      <c r="IO100" s="199"/>
      <c r="IP100" s="199"/>
      <c r="IQ100" s="199"/>
      <c r="IR100" s="199"/>
      <c r="IS100" s="199"/>
      <c r="IT100" s="199"/>
      <c r="IU100" s="199"/>
      <c r="IV100" s="199"/>
    </row>
    <row r="101">
      <c r="A101" s="200" t="s">
        <v>493</v>
      </c>
      <c r="B101" s="304"/>
      <c r="C101" s="304"/>
      <c r="D101" s="304"/>
      <c r="E101" s="304"/>
      <c r="F101" s="304"/>
      <c r="G101" s="304"/>
      <c r="H101" s="304"/>
      <c r="I101" s="311"/>
      <c r="J101" s="307"/>
      <c r="K101" s="307"/>
      <c r="L101" s="307"/>
      <c r="M101" s="307"/>
      <c r="N101" s="307"/>
      <c r="O101" s="307"/>
      <c r="P101" s="307"/>
      <c r="Q101" s="307"/>
      <c r="R101" s="307"/>
      <c r="S101" s="307"/>
      <c r="T101" s="307"/>
      <c r="U101" s="307"/>
      <c r="V101" s="307"/>
      <c r="W101" s="199"/>
      <c r="X101" s="199"/>
      <c r="Y101" s="199"/>
      <c r="Z101" s="199"/>
      <c r="AA101" s="199"/>
      <c r="AB101" s="199"/>
      <c r="AC101" s="199"/>
      <c r="AD101" s="199"/>
      <c r="AE101" s="199"/>
      <c r="AF101" s="199"/>
      <c r="AG101" s="199"/>
      <c r="AH101" s="199"/>
      <c r="AI101" s="199"/>
      <c r="AJ101" s="199"/>
      <c r="AK101" s="199"/>
      <c r="AL101" s="199"/>
      <c r="AM101" s="199"/>
      <c r="AN101" s="199"/>
      <c r="AO101" s="199"/>
      <c r="AP101" s="199"/>
      <c r="AQ101" s="199"/>
      <c r="AR101" s="199"/>
      <c r="AS101" s="199"/>
      <c r="AT101" s="199"/>
      <c r="AU101" s="199"/>
      <c r="AV101" s="199"/>
      <c r="AW101" s="199"/>
      <c r="AX101" s="199"/>
      <c r="AY101" s="199"/>
      <c r="AZ101" s="199"/>
      <c r="BA101" s="199"/>
      <c r="BB101" s="199"/>
      <c r="BC101" s="199"/>
      <c r="BD101" s="199"/>
      <c r="BE101" s="199"/>
      <c r="BF101" s="199"/>
      <c r="BG101" s="199"/>
      <c r="BH101" s="199"/>
      <c r="BI101" s="199"/>
      <c r="BJ101" s="199"/>
      <c r="BK101" s="199"/>
      <c r="BL101" s="199"/>
      <c r="BM101" s="199"/>
      <c r="BN101" s="199"/>
      <c r="BO101" s="199"/>
      <c r="BP101" s="199"/>
      <c r="BQ101" s="199"/>
      <c r="BR101" s="199"/>
      <c r="BS101" s="199"/>
      <c r="BT101" s="199"/>
      <c r="BU101" s="199"/>
      <c r="BV101" s="199"/>
      <c r="BW101" s="199"/>
      <c r="BX101" s="199"/>
      <c r="BY101" s="199"/>
      <c r="BZ101" s="199"/>
      <c r="CA101" s="199"/>
      <c r="CB101" s="199"/>
      <c r="CC101" s="199"/>
      <c r="CD101" s="199"/>
      <c r="CE101" s="199"/>
      <c r="CF101" s="199"/>
      <c r="CG101" s="199"/>
      <c r="CH101" s="199"/>
      <c r="CI101" s="199"/>
      <c r="CJ101" s="199"/>
      <c r="CK101" s="199"/>
      <c r="CL101" s="199"/>
      <c r="CM101" s="199"/>
      <c r="CN101" s="199"/>
      <c r="CO101" s="199"/>
      <c r="CP101" s="199"/>
      <c r="CQ101" s="199"/>
      <c r="CR101" s="199"/>
      <c r="CS101" s="199"/>
      <c r="CT101" s="199"/>
      <c r="CU101" s="199"/>
      <c r="CV101" s="199"/>
      <c r="CW101" s="199"/>
      <c r="CX101" s="199"/>
      <c r="CY101" s="199"/>
      <c r="CZ101" s="199"/>
      <c r="DA101" s="199"/>
      <c r="DB101" s="199"/>
      <c r="DC101" s="199"/>
      <c r="DD101" s="199"/>
      <c r="DE101" s="199"/>
      <c r="DF101" s="199"/>
      <c r="DG101" s="199"/>
      <c r="DH101" s="199"/>
      <c r="DI101" s="199"/>
      <c r="DJ101" s="199"/>
      <c r="DK101" s="199"/>
      <c r="DL101" s="199"/>
      <c r="DM101" s="199"/>
      <c r="DN101" s="199"/>
      <c r="DO101" s="199"/>
      <c r="DP101" s="199"/>
      <c r="DQ101" s="199"/>
      <c r="DR101" s="199"/>
      <c r="DS101" s="199"/>
      <c r="DT101" s="199"/>
      <c r="DU101" s="199"/>
      <c r="DV101" s="199"/>
      <c r="DW101" s="199"/>
      <c r="DX101" s="199"/>
      <c r="DY101" s="199"/>
      <c r="DZ101" s="199"/>
      <c r="EA101" s="199"/>
      <c r="EB101" s="199"/>
      <c r="EC101" s="199"/>
      <c r="ED101" s="199"/>
      <c r="EE101" s="199"/>
      <c r="EF101" s="199"/>
      <c r="EG101" s="199"/>
      <c r="EH101" s="199"/>
      <c r="EI101" s="199"/>
      <c r="EJ101" s="199"/>
      <c r="EK101" s="199"/>
      <c r="EL101" s="199"/>
      <c r="EM101" s="199"/>
      <c r="EN101" s="199"/>
      <c r="EO101" s="199"/>
      <c r="EP101" s="199"/>
      <c r="EQ101" s="199"/>
      <c r="ER101" s="199"/>
      <c r="ES101" s="199"/>
      <c r="ET101" s="199"/>
      <c r="EU101" s="199"/>
      <c r="EV101" s="199"/>
      <c r="EW101" s="199"/>
      <c r="EX101" s="199"/>
      <c r="EY101" s="199"/>
      <c r="EZ101" s="199"/>
      <c r="FA101" s="199"/>
      <c r="FB101" s="199"/>
      <c r="FC101" s="199"/>
      <c r="FD101" s="199"/>
      <c r="FE101" s="199"/>
      <c r="FF101" s="199"/>
      <c r="FG101" s="199"/>
      <c r="FH101" s="199"/>
      <c r="FI101" s="199"/>
      <c r="FJ101" s="199"/>
      <c r="FK101" s="199"/>
      <c r="FL101" s="199"/>
      <c r="FM101" s="199"/>
      <c r="FN101" s="199"/>
      <c r="FO101" s="199"/>
      <c r="FP101" s="199"/>
      <c r="FQ101" s="199"/>
      <c r="FR101" s="199"/>
      <c r="FS101" s="199"/>
      <c r="FT101" s="199"/>
      <c r="FU101" s="199"/>
      <c r="FV101" s="199"/>
      <c r="FW101" s="199"/>
      <c r="FX101" s="199"/>
      <c r="FY101" s="199"/>
      <c r="FZ101" s="199"/>
      <c r="GA101" s="199"/>
      <c r="GB101" s="199"/>
      <c r="GC101" s="199"/>
      <c r="GD101" s="199"/>
      <c r="GE101" s="199"/>
      <c r="GF101" s="199"/>
      <c r="GG101" s="199"/>
      <c r="GH101" s="199"/>
      <c r="GI101" s="199"/>
      <c r="GJ101" s="199"/>
      <c r="GK101" s="199"/>
      <c r="GL101" s="199"/>
      <c r="GM101" s="199"/>
      <c r="GN101" s="199"/>
      <c r="GO101" s="199"/>
      <c r="GP101" s="199"/>
      <c r="GQ101" s="199"/>
      <c r="GR101" s="199"/>
      <c r="GS101" s="199"/>
      <c r="GT101" s="199"/>
      <c r="GU101" s="199"/>
      <c r="GV101" s="199"/>
      <c r="GW101" s="199"/>
      <c r="GX101" s="199"/>
      <c r="GY101" s="199"/>
      <c r="GZ101" s="199"/>
      <c r="HA101" s="199"/>
      <c r="HB101" s="199"/>
      <c r="HC101" s="199"/>
      <c r="HD101" s="199"/>
      <c r="HE101" s="199"/>
      <c r="HF101" s="199"/>
      <c r="HG101" s="199"/>
      <c r="HH101" s="199"/>
      <c r="HI101" s="199"/>
      <c r="HJ101" s="199"/>
      <c r="HK101" s="199"/>
      <c r="HL101" s="199"/>
      <c r="HM101" s="199"/>
      <c r="HN101" s="199"/>
      <c r="HO101" s="199"/>
      <c r="HP101" s="199"/>
      <c r="HQ101" s="199"/>
      <c r="HR101" s="199"/>
      <c r="HS101" s="199"/>
      <c r="HT101" s="199"/>
      <c r="HU101" s="199"/>
      <c r="HV101" s="199"/>
      <c r="HW101" s="199"/>
      <c r="HX101" s="199"/>
      <c r="HY101" s="199"/>
      <c r="HZ101" s="199"/>
      <c r="IA101" s="199"/>
      <c r="IB101" s="199"/>
      <c r="IC101" s="199"/>
      <c r="ID101" s="199"/>
      <c r="IE101" s="199"/>
      <c r="IF101" s="199"/>
      <c r="IG101" s="199"/>
      <c r="IH101" s="199"/>
      <c r="II101" s="199"/>
      <c r="IJ101" s="199"/>
      <c r="IK101" s="199"/>
      <c r="IL101" s="199"/>
      <c r="IM101" s="199"/>
      <c r="IN101" s="199"/>
      <c r="IO101" s="199"/>
      <c r="IP101" s="199"/>
      <c r="IQ101" s="199"/>
      <c r="IR101" s="199"/>
      <c r="IS101" s="199"/>
      <c r="IT101" s="199"/>
      <c r="IU101" s="199"/>
      <c r="IV101" s="199"/>
    </row>
    <row r="102">
      <c r="A102" s="312"/>
      <c r="B102" s="313"/>
      <c r="C102" s="313"/>
      <c r="D102" s="199"/>
      <c r="E102" s="199"/>
      <c r="F102" s="199"/>
      <c r="G102" s="199"/>
      <c r="H102" s="199"/>
      <c r="I102" s="199"/>
      <c r="J102" s="199"/>
      <c r="K102" s="199"/>
      <c r="L102" s="199"/>
      <c r="M102" s="199"/>
      <c r="N102" s="199"/>
      <c r="O102" s="199"/>
      <c r="P102" s="199"/>
      <c r="Q102" s="199"/>
      <c r="R102" s="199"/>
      <c r="S102" s="199"/>
      <c r="T102" s="199"/>
      <c r="U102" s="199"/>
      <c r="V102" s="199"/>
      <c r="W102" s="199"/>
      <c r="X102" s="199"/>
      <c r="Y102" s="199"/>
      <c r="Z102" s="199"/>
      <c r="AA102" s="199"/>
      <c r="AB102" s="199"/>
      <c r="AC102" s="199"/>
      <c r="AD102" s="199"/>
      <c r="AE102" s="199"/>
      <c r="AF102" s="199"/>
      <c r="AG102" s="199"/>
      <c r="AH102" s="199"/>
      <c r="AI102" s="199"/>
      <c r="AJ102" s="199"/>
      <c r="AK102" s="199"/>
      <c r="AL102" s="199"/>
      <c r="AM102" s="199"/>
      <c r="AN102" s="199"/>
      <c r="AO102" s="199"/>
      <c r="AP102" s="199"/>
      <c r="AQ102" s="199"/>
      <c r="AR102" s="199"/>
      <c r="AS102" s="199"/>
      <c r="AT102" s="199"/>
      <c r="AU102" s="199"/>
      <c r="AV102" s="199"/>
      <c r="AW102" s="199"/>
      <c r="AX102" s="199"/>
      <c r="AY102" s="199"/>
      <c r="AZ102" s="199"/>
      <c r="BA102" s="199"/>
      <c r="BB102" s="199"/>
      <c r="BC102" s="199"/>
      <c r="BD102" s="199"/>
      <c r="BE102" s="199"/>
      <c r="BF102" s="199"/>
      <c r="BG102" s="199"/>
      <c r="BH102" s="199"/>
      <c r="BI102" s="199"/>
      <c r="BJ102" s="199"/>
      <c r="BK102" s="199"/>
      <c r="BL102" s="199"/>
      <c r="BM102" s="199"/>
      <c r="BN102" s="199"/>
      <c r="BO102" s="199"/>
      <c r="BP102" s="199"/>
      <c r="BQ102" s="199"/>
      <c r="BR102" s="199"/>
      <c r="BS102" s="199"/>
      <c r="BT102" s="199"/>
      <c r="BU102" s="199"/>
      <c r="BV102" s="199"/>
      <c r="BW102" s="199"/>
      <c r="BX102" s="199"/>
      <c r="BY102" s="199"/>
      <c r="BZ102" s="199"/>
      <c r="CA102" s="199"/>
      <c r="CB102" s="199"/>
      <c r="CC102" s="199"/>
      <c r="CD102" s="199"/>
      <c r="CE102" s="199"/>
      <c r="CF102" s="199"/>
      <c r="CG102" s="199"/>
      <c r="CH102" s="199"/>
      <c r="CI102" s="199"/>
      <c r="CJ102" s="199"/>
      <c r="CK102" s="199"/>
      <c r="CL102" s="199"/>
      <c r="CM102" s="199"/>
      <c r="CN102" s="199"/>
      <c r="CO102" s="199"/>
      <c r="CP102" s="199"/>
      <c r="CQ102" s="199"/>
      <c r="CR102" s="199"/>
      <c r="CS102" s="199"/>
      <c r="CT102" s="199"/>
      <c r="CU102" s="199"/>
      <c r="CV102" s="199"/>
      <c r="CW102" s="199"/>
      <c r="CX102" s="199"/>
      <c r="CY102" s="199"/>
      <c r="CZ102" s="199"/>
      <c r="DA102" s="199"/>
      <c r="DB102" s="199"/>
      <c r="DC102" s="199"/>
      <c r="DD102" s="199"/>
      <c r="DE102" s="199"/>
      <c r="DF102" s="199"/>
      <c r="DG102" s="199"/>
      <c r="DH102" s="199"/>
      <c r="DI102" s="199"/>
      <c r="DJ102" s="199"/>
      <c r="DK102" s="199"/>
      <c r="DL102" s="199"/>
      <c r="DM102" s="199"/>
      <c r="DN102" s="199"/>
      <c r="DO102" s="199"/>
      <c r="DP102" s="199"/>
      <c r="DQ102" s="199"/>
      <c r="DR102" s="199"/>
      <c r="DS102" s="199"/>
      <c r="DT102" s="199"/>
      <c r="DU102" s="199"/>
      <c r="DV102" s="199"/>
      <c r="DW102" s="199"/>
      <c r="DX102" s="199"/>
      <c r="DY102" s="199"/>
      <c r="DZ102" s="199"/>
      <c r="EA102" s="199"/>
      <c r="EB102" s="199"/>
      <c r="EC102" s="199"/>
      <c r="ED102" s="199"/>
      <c r="EE102" s="199"/>
      <c r="EF102" s="199"/>
      <c r="EG102" s="199"/>
      <c r="EH102" s="199"/>
      <c r="EI102" s="199"/>
      <c r="EJ102" s="199"/>
      <c r="EK102" s="199"/>
      <c r="EL102" s="199"/>
      <c r="EM102" s="199"/>
      <c r="EN102" s="199"/>
      <c r="EO102" s="199"/>
      <c r="EP102" s="199"/>
      <c r="EQ102" s="199"/>
      <c r="ER102" s="199"/>
      <c r="ES102" s="199"/>
      <c r="ET102" s="199"/>
      <c r="EU102" s="199"/>
      <c r="EV102" s="199"/>
      <c r="EW102" s="199"/>
      <c r="EX102" s="199"/>
      <c r="EY102" s="199"/>
      <c r="EZ102" s="199"/>
      <c r="FA102" s="199"/>
      <c r="FB102" s="199"/>
      <c r="FC102" s="199"/>
      <c r="FD102" s="199"/>
      <c r="FE102" s="199"/>
      <c r="FF102" s="199"/>
      <c r="FG102" s="199"/>
      <c r="FH102" s="199"/>
      <c r="FI102" s="199"/>
      <c r="FJ102" s="199"/>
      <c r="FK102" s="199"/>
      <c r="FL102" s="199"/>
      <c r="FM102" s="199"/>
      <c r="FN102" s="199"/>
      <c r="FO102" s="199"/>
      <c r="FP102" s="199"/>
      <c r="FQ102" s="199"/>
      <c r="FR102" s="199"/>
      <c r="FS102" s="199"/>
      <c r="FT102" s="199"/>
      <c r="FU102" s="199"/>
      <c r="FV102" s="199"/>
      <c r="FW102" s="199"/>
      <c r="FX102" s="199"/>
      <c r="FY102" s="199"/>
      <c r="FZ102" s="199"/>
      <c r="GA102" s="199"/>
      <c r="GB102" s="199"/>
      <c r="GC102" s="199"/>
      <c r="GD102" s="199"/>
      <c r="GE102" s="199"/>
      <c r="GF102" s="199"/>
      <c r="GG102" s="199"/>
      <c r="GH102" s="199"/>
      <c r="GI102" s="199"/>
      <c r="GJ102" s="199"/>
      <c r="GK102" s="199"/>
      <c r="GL102" s="199"/>
      <c r="GM102" s="199"/>
      <c r="GN102" s="199"/>
      <c r="GO102" s="199"/>
      <c r="GP102" s="199"/>
      <c r="GQ102" s="199"/>
      <c r="GR102" s="199"/>
      <c r="GS102" s="199"/>
      <c r="GT102" s="199"/>
      <c r="GU102" s="199"/>
      <c r="GV102" s="199"/>
      <c r="GW102" s="199"/>
      <c r="GX102" s="199"/>
      <c r="GY102" s="199"/>
      <c r="GZ102" s="199"/>
      <c r="HA102" s="199"/>
      <c r="HB102" s="199"/>
      <c r="HC102" s="199"/>
      <c r="HD102" s="199"/>
      <c r="HE102" s="199"/>
      <c r="HF102" s="199"/>
      <c r="HG102" s="199"/>
      <c r="HH102" s="199"/>
      <c r="HI102" s="199"/>
      <c r="HJ102" s="199"/>
      <c r="HK102" s="199"/>
      <c r="HL102" s="199"/>
      <c r="HM102" s="199"/>
      <c r="HN102" s="199"/>
      <c r="HO102" s="199"/>
      <c r="HP102" s="199"/>
      <c r="HQ102" s="199"/>
      <c r="HR102" s="199"/>
      <c r="HS102" s="199"/>
      <c r="HT102" s="199"/>
      <c r="HU102" s="199"/>
      <c r="HV102" s="199"/>
      <c r="HW102" s="199"/>
      <c r="HX102" s="199"/>
      <c r="HY102" s="199"/>
      <c r="HZ102" s="199"/>
      <c r="IA102" s="199"/>
      <c r="IB102" s="199"/>
      <c r="IC102" s="199"/>
      <c r="ID102" s="199"/>
      <c r="IE102" s="199"/>
      <c r="IF102" s="199"/>
      <c r="IG102" s="199"/>
      <c r="IH102" s="199"/>
      <c r="II102" s="199"/>
      <c r="IJ102" s="199"/>
      <c r="IK102" s="199"/>
      <c r="IL102" s="199"/>
      <c r="IM102" s="199"/>
      <c r="IN102" s="199"/>
      <c r="IO102" s="199"/>
      <c r="IP102" s="199"/>
      <c r="IQ102" s="199"/>
      <c r="IR102" s="199"/>
      <c r="IS102" s="199"/>
      <c r="IT102" s="199"/>
      <c r="IU102" s="199"/>
      <c r="IV102" s="199"/>
    </row>
    <row r="103">
      <c r="A103" s="208" t="s">
        <v>494</v>
      </c>
      <c r="B103" s="313"/>
      <c r="C103" s="313"/>
      <c r="D103" s="199"/>
      <c r="E103" s="199"/>
      <c r="F103" s="199"/>
      <c r="G103" s="199"/>
      <c r="H103" s="199"/>
      <c r="I103" s="199"/>
      <c r="J103" s="314"/>
      <c r="K103" s="314"/>
      <c r="L103" s="314"/>
      <c r="M103" s="314"/>
      <c r="N103" s="314"/>
      <c r="O103" s="314"/>
      <c r="P103" s="314"/>
      <c r="Q103" s="314"/>
      <c r="R103" s="314"/>
      <c r="S103" s="314"/>
      <c r="T103" s="314"/>
      <c r="U103" s="314"/>
      <c r="V103" s="314"/>
      <c r="W103" s="199"/>
      <c r="X103" s="199"/>
      <c r="Y103" s="199"/>
      <c r="Z103" s="199"/>
      <c r="AA103" s="199"/>
      <c r="AB103" s="199"/>
      <c r="AC103" s="199"/>
      <c r="AD103" s="199"/>
      <c r="AE103" s="199"/>
      <c r="AF103" s="199"/>
      <c r="AG103" s="199"/>
      <c r="AH103" s="199"/>
      <c r="AI103" s="199"/>
      <c r="AJ103" s="199"/>
      <c r="AK103" s="199"/>
      <c r="AL103" s="199"/>
      <c r="AM103" s="199"/>
      <c r="AN103" s="199"/>
      <c r="AO103" s="199"/>
      <c r="AP103" s="199"/>
      <c r="AQ103" s="199"/>
      <c r="AR103" s="199"/>
      <c r="AS103" s="199"/>
      <c r="AT103" s="199"/>
      <c r="AU103" s="199"/>
      <c r="AV103" s="199"/>
      <c r="AW103" s="199"/>
      <c r="AX103" s="199"/>
      <c r="AY103" s="199"/>
      <c r="AZ103" s="199"/>
      <c r="BA103" s="199"/>
      <c r="BB103" s="199"/>
      <c r="BC103" s="199"/>
      <c r="BD103" s="199"/>
      <c r="BE103" s="199"/>
      <c r="BF103" s="199"/>
      <c r="BG103" s="199"/>
      <c r="BH103" s="199"/>
      <c r="BI103" s="199"/>
      <c r="BJ103" s="199"/>
      <c r="BK103" s="199"/>
      <c r="BL103" s="199"/>
      <c r="BM103" s="199"/>
      <c r="BN103" s="199"/>
      <c r="BO103" s="199"/>
      <c r="BP103" s="199"/>
      <c r="BQ103" s="199"/>
      <c r="BR103" s="199"/>
      <c r="BS103" s="199"/>
      <c r="BT103" s="199"/>
      <c r="BU103" s="199"/>
      <c r="BV103" s="199"/>
      <c r="BW103" s="199"/>
      <c r="BX103" s="199"/>
      <c r="BY103" s="199"/>
      <c r="BZ103" s="199"/>
      <c r="CA103" s="199"/>
      <c r="CB103" s="199"/>
      <c r="CC103" s="199"/>
      <c r="CD103" s="199"/>
      <c r="CE103" s="199"/>
      <c r="CF103" s="199"/>
      <c r="CG103" s="199"/>
      <c r="CH103" s="199"/>
      <c r="CI103" s="199"/>
      <c r="CJ103" s="199"/>
      <c r="CK103" s="199"/>
      <c r="CL103" s="199"/>
      <c r="CM103" s="199"/>
      <c r="CN103" s="199"/>
      <c r="CO103" s="199"/>
      <c r="CP103" s="199"/>
      <c r="CQ103" s="199"/>
      <c r="CR103" s="199"/>
      <c r="CS103" s="199"/>
      <c r="CT103" s="199"/>
      <c r="CU103" s="199"/>
      <c r="CV103" s="199"/>
      <c r="CW103" s="199"/>
      <c r="CX103" s="199"/>
      <c r="CY103" s="199"/>
      <c r="CZ103" s="199"/>
      <c r="DA103" s="199"/>
      <c r="DB103" s="199"/>
      <c r="DC103" s="199"/>
      <c r="DD103" s="199"/>
      <c r="DE103" s="199"/>
      <c r="DF103" s="199"/>
      <c r="DG103" s="199"/>
      <c r="DH103" s="199"/>
      <c r="DI103" s="199"/>
      <c r="DJ103" s="199"/>
      <c r="DK103" s="199"/>
      <c r="DL103" s="199"/>
      <c r="DM103" s="199"/>
      <c r="DN103" s="199"/>
      <c r="DO103" s="199"/>
      <c r="DP103" s="199"/>
      <c r="DQ103" s="199"/>
      <c r="DR103" s="199"/>
      <c r="DS103" s="199"/>
      <c r="DT103" s="199"/>
      <c r="DU103" s="199"/>
      <c r="DV103" s="199"/>
      <c r="DW103" s="199"/>
      <c r="DX103" s="199"/>
      <c r="DY103" s="199"/>
      <c r="DZ103" s="199"/>
      <c r="EA103" s="199"/>
      <c r="EB103" s="199"/>
      <c r="EC103" s="199"/>
      <c r="ED103" s="199"/>
      <c r="EE103" s="199"/>
      <c r="EF103" s="199"/>
      <c r="EG103" s="199"/>
      <c r="EH103" s="199"/>
      <c r="EI103" s="199"/>
      <c r="EJ103" s="199"/>
      <c r="EK103" s="199"/>
      <c r="EL103" s="199"/>
      <c r="EM103" s="199"/>
      <c r="EN103" s="199"/>
      <c r="EO103" s="199"/>
      <c r="EP103" s="199"/>
      <c r="EQ103" s="199"/>
      <c r="ER103" s="199"/>
      <c r="ES103" s="199"/>
      <c r="ET103" s="199"/>
      <c r="EU103" s="199"/>
      <c r="EV103" s="199"/>
      <c r="EW103" s="199"/>
      <c r="EX103" s="199"/>
      <c r="EY103" s="199"/>
      <c r="EZ103" s="199"/>
      <c r="FA103" s="199"/>
      <c r="FB103" s="199"/>
      <c r="FC103" s="199"/>
      <c r="FD103" s="199"/>
      <c r="FE103" s="199"/>
      <c r="FF103" s="199"/>
      <c r="FG103" s="199"/>
      <c r="FH103" s="199"/>
      <c r="FI103" s="199"/>
      <c r="FJ103" s="199"/>
      <c r="FK103" s="199"/>
      <c r="FL103" s="199"/>
      <c r="FM103" s="199"/>
      <c r="FN103" s="199"/>
      <c r="FO103" s="199"/>
      <c r="FP103" s="199"/>
      <c r="FQ103" s="199"/>
      <c r="FR103" s="199"/>
      <c r="FS103" s="199"/>
      <c r="FT103" s="199"/>
      <c r="FU103" s="199"/>
      <c r="FV103" s="199"/>
      <c r="FW103" s="199"/>
      <c r="FX103" s="199"/>
      <c r="FY103" s="199"/>
      <c r="FZ103" s="199"/>
      <c r="GA103" s="199"/>
      <c r="GB103" s="199"/>
      <c r="GC103" s="199"/>
      <c r="GD103" s="199"/>
      <c r="GE103" s="199"/>
      <c r="GF103" s="199"/>
      <c r="GG103" s="199"/>
      <c r="GH103" s="199"/>
      <c r="GI103" s="199"/>
      <c r="GJ103" s="199"/>
      <c r="GK103" s="199"/>
      <c r="GL103" s="199"/>
      <c r="GM103" s="199"/>
      <c r="GN103" s="199"/>
      <c r="GO103" s="199"/>
      <c r="GP103" s="199"/>
      <c r="GQ103" s="199"/>
      <c r="GR103" s="199"/>
      <c r="GS103" s="199"/>
      <c r="GT103" s="199"/>
      <c r="GU103" s="199"/>
      <c r="GV103" s="199"/>
      <c r="GW103" s="199"/>
      <c r="GX103" s="199"/>
      <c r="GY103" s="199"/>
      <c r="GZ103" s="199"/>
      <c r="HA103" s="199"/>
      <c r="HB103" s="199"/>
      <c r="HC103" s="199"/>
      <c r="HD103" s="199"/>
      <c r="HE103" s="199"/>
      <c r="HF103" s="199"/>
      <c r="HG103" s="199"/>
      <c r="HH103" s="199"/>
      <c r="HI103" s="199"/>
      <c r="HJ103" s="199"/>
      <c r="HK103" s="199"/>
      <c r="HL103" s="199"/>
      <c r="HM103" s="199"/>
      <c r="HN103" s="199"/>
      <c r="HO103" s="199"/>
      <c r="HP103" s="199"/>
      <c r="HQ103" s="199"/>
      <c r="HR103" s="199"/>
      <c r="HS103" s="199"/>
      <c r="HT103" s="199"/>
      <c r="HU103" s="199"/>
      <c r="HV103" s="199"/>
      <c r="HW103" s="199"/>
      <c r="HX103" s="199"/>
      <c r="HY103" s="199"/>
      <c r="HZ103" s="199"/>
      <c r="IA103" s="199"/>
      <c r="IB103" s="199"/>
      <c r="IC103" s="199"/>
      <c r="ID103" s="199"/>
      <c r="IE103" s="199"/>
      <c r="IF103" s="199"/>
      <c r="IG103" s="199"/>
      <c r="IH103" s="199"/>
      <c r="II103" s="199"/>
      <c r="IJ103" s="199"/>
      <c r="IK103" s="199"/>
      <c r="IL103" s="199"/>
      <c r="IM103" s="199"/>
      <c r="IN103" s="199"/>
      <c r="IO103" s="199"/>
      <c r="IP103" s="199"/>
      <c r="IQ103" s="199"/>
      <c r="IR103" s="199"/>
      <c r="IS103" s="199"/>
      <c r="IT103" s="199"/>
      <c r="IU103" s="199"/>
      <c r="IV103" s="199"/>
    </row>
    <row r="104" ht="27" customHeight="1">
      <c r="A104" s="180" t="s">
        <v>177</v>
      </c>
      <c r="B104" s="180" t="str">
        <f t="shared" ref="B104:H104" si="167">B97</f>
        <v xml:space="preserve">2019 год</v>
      </c>
      <c r="C104" s="180" t="str">
        <f t="shared" si="167"/>
        <v xml:space="preserve">2018 год</v>
      </c>
      <c r="D104" s="180" t="str">
        <f t="shared" si="167"/>
        <v xml:space="preserve">2017 год</v>
      </c>
      <c r="E104" s="180" t="str">
        <f t="shared" si="167"/>
        <v xml:space="preserve">2016 год</v>
      </c>
      <c r="F104" s="180" t="str">
        <f t="shared" si="167"/>
        <v xml:space="preserve">2015 год</v>
      </c>
      <c r="G104" s="180" t="str">
        <f t="shared" si="167"/>
        <v xml:space="preserve">2014 год</v>
      </c>
      <c r="H104" s="180" t="str">
        <f t="shared" si="167"/>
        <v xml:space="preserve">2013 год</v>
      </c>
      <c r="I104" s="199"/>
      <c r="J104" s="314"/>
      <c r="K104" s="314"/>
      <c r="L104" s="314"/>
      <c r="M104" s="314"/>
      <c r="N104" s="314"/>
      <c r="O104" s="314"/>
      <c r="P104" s="314"/>
      <c r="Q104" s="314"/>
      <c r="R104" s="314"/>
      <c r="S104" s="314"/>
      <c r="T104" s="314"/>
      <c r="U104" s="314"/>
      <c r="V104" s="314"/>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199"/>
      <c r="AU104" s="199"/>
      <c r="AV104" s="199"/>
      <c r="AW104" s="199"/>
      <c r="AX104" s="199"/>
      <c r="AY104" s="199"/>
      <c r="AZ104" s="199"/>
      <c r="BA104" s="199"/>
      <c r="BB104" s="199"/>
      <c r="BC104" s="199"/>
      <c r="BD104" s="199"/>
      <c r="BE104" s="199"/>
      <c r="BF104" s="199"/>
      <c r="BG104" s="199"/>
      <c r="BH104" s="199"/>
      <c r="BI104" s="199"/>
      <c r="BJ104" s="199"/>
      <c r="BK104" s="199"/>
      <c r="BL104" s="199"/>
      <c r="BM104" s="199"/>
      <c r="BN104" s="199"/>
      <c r="BO104" s="199"/>
      <c r="BP104" s="199"/>
      <c r="BQ104" s="199"/>
      <c r="BR104" s="199"/>
      <c r="BS104" s="199"/>
      <c r="BT104" s="199"/>
      <c r="BU104" s="199"/>
      <c r="BV104" s="199"/>
      <c r="BW104" s="199"/>
      <c r="BX104" s="199"/>
      <c r="BY104" s="199"/>
      <c r="BZ104" s="199"/>
      <c r="CA104" s="199"/>
      <c r="CB104" s="199"/>
      <c r="CC104" s="199"/>
      <c r="CD104" s="199"/>
      <c r="CE104" s="199"/>
      <c r="CF104" s="199"/>
      <c r="CG104" s="199"/>
      <c r="CH104" s="199"/>
      <c r="CI104" s="199"/>
      <c r="CJ104" s="199"/>
      <c r="CK104" s="199"/>
      <c r="CL104" s="199"/>
      <c r="CM104" s="199"/>
      <c r="CN104" s="199"/>
      <c r="CO104" s="199"/>
      <c r="CP104" s="199"/>
      <c r="CQ104" s="199"/>
      <c r="CR104" s="199"/>
      <c r="CS104" s="199"/>
      <c r="CT104" s="199"/>
      <c r="CU104" s="199"/>
      <c r="CV104" s="199"/>
      <c r="CW104" s="199"/>
      <c r="CX104" s="199"/>
      <c r="CY104" s="199"/>
      <c r="CZ104" s="199"/>
      <c r="DA104" s="199"/>
      <c r="DB104" s="199"/>
      <c r="DC104" s="199"/>
      <c r="DD104" s="199"/>
      <c r="DE104" s="199"/>
      <c r="DF104" s="199"/>
      <c r="DG104" s="199"/>
      <c r="DH104" s="199"/>
      <c r="DI104" s="199"/>
      <c r="DJ104" s="199"/>
      <c r="DK104" s="199"/>
      <c r="DL104" s="199"/>
      <c r="DM104" s="199"/>
      <c r="DN104" s="199"/>
      <c r="DO104" s="199"/>
      <c r="DP104" s="199"/>
      <c r="DQ104" s="199"/>
      <c r="DR104" s="199"/>
      <c r="DS104" s="199"/>
      <c r="DT104" s="199"/>
      <c r="DU104" s="199"/>
      <c r="DV104" s="199"/>
      <c r="DW104" s="199"/>
      <c r="DX104" s="199"/>
      <c r="DY104" s="199"/>
      <c r="DZ104" s="199"/>
      <c r="EA104" s="199"/>
      <c r="EB104" s="199"/>
      <c r="EC104" s="199"/>
      <c r="ED104" s="199"/>
      <c r="EE104" s="199"/>
      <c r="EF104" s="199"/>
      <c r="EG104" s="199"/>
      <c r="EH104" s="199"/>
      <c r="EI104" s="199"/>
      <c r="EJ104" s="199"/>
      <c r="EK104" s="199"/>
      <c r="EL104" s="199"/>
      <c r="EM104" s="199"/>
      <c r="EN104" s="199"/>
      <c r="EO104" s="199"/>
      <c r="EP104" s="199"/>
      <c r="EQ104" s="199"/>
      <c r="ER104" s="199"/>
      <c r="ES104" s="199"/>
      <c r="ET104" s="199"/>
      <c r="EU104" s="199"/>
      <c r="EV104" s="199"/>
      <c r="EW104" s="199"/>
      <c r="EX104" s="199"/>
      <c r="EY104" s="199"/>
      <c r="EZ104" s="199"/>
      <c r="FA104" s="199"/>
      <c r="FB104" s="199"/>
      <c r="FC104" s="199"/>
      <c r="FD104" s="199"/>
      <c r="FE104" s="199"/>
      <c r="FF104" s="199"/>
      <c r="FG104" s="199"/>
      <c r="FH104" s="199"/>
      <c r="FI104" s="199"/>
      <c r="FJ104" s="199"/>
      <c r="FK104" s="199"/>
      <c r="FL104" s="199"/>
      <c r="FM104" s="199"/>
      <c r="FN104" s="199"/>
      <c r="FO104" s="199"/>
      <c r="FP104" s="199"/>
      <c r="FQ104" s="199"/>
      <c r="FR104" s="199"/>
      <c r="FS104" s="199"/>
      <c r="FT104" s="199"/>
      <c r="FU104" s="199"/>
      <c r="FV104" s="199"/>
      <c r="FW104" s="199"/>
      <c r="FX104" s="199"/>
      <c r="FY104" s="199"/>
      <c r="FZ104" s="199"/>
      <c r="GA104" s="199"/>
      <c r="GB104" s="199"/>
      <c r="GC104" s="199"/>
      <c r="GD104" s="199"/>
      <c r="GE104" s="199"/>
      <c r="GF104" s="199"/>
      <c r="GG104" s="199"/>
      <c r="GH104" s="199"/>
      <c r="GI104" s="199"/>
      <c r="GJ104" s="199"/>
      <c r="GK104" s="199"/>
      <c r="GL104" s="199"/>
      <c r="GM104" s="199"/>
      <c r="GN104" s="199"/>
      <c r="GO104" s="199"/>
      <c r="GP104" s="199"/>
      <c r="GQ104" s="199"/>
      <c r="GR104" s="199"/>
      <c r="GS104" s="199"/>
      <c r="GT104" s="199"/>
      <c r="GU104" s="199"/>
      <c r="GV104" s="199"/>
      <c r="GW104" s="199"/>
      <c r="GX104" s="199"/>
      <c r="GY104" s="199"/>
      <c r="GZ104" s="199"/>
      <c r="HA104" s="199"/>
      <c r="HB104" s="199"/>
      <c r="HC104" s="199"/>
      <c r="HD104" s="199"/>
      <c r="HE104" s="199"/>
      <c r="HF104" s="199"/>
      <c r="HG104" s="199"/>
      <c r="HH104" s="199"/>
      <c r="HI104" s="199"/>
      <c r="HJ104" s="199"/>
      <c r="HK104" s="199"/>
      <c r="HL104" s="199"/>
      <c r="HM104" s="199"/>
      <c r="HN104" s="199"/>
      <c r="HO104" s="199"/>
      <c r="HP104" s="199"/>
      <c r="HQ104" s="199"/>
      <c r="HR104" s="199"/>
      <c r="HS104" s="199"/>
      <c r="HT104" s="199"/>
      <c r="HU104" s="199"/>
      <c r="HV104" s="199"/>
      <c r="HW104" s="199"/>
      <c r="HX104" s="199"/>
      <c r="HY104" s="199"/>
      <c r="HZ104" s="199"/>
      <c r="IA104" s="199"/>
      <c r="IB104" s="199"/>
      <c r="IC104" s="199"/>
      <c r="ID104" s="199"/>
      <c r="IE104" s="199"/>
      <c r="IF104" s="199"/>
      <c r="IG104" s="199"/>
      <c r="IH104" s="199"/>
      <c r="II104" s="199"/>
      <c r="IJ104" s="199"/>
      <c r="IK104" s="199"/>
      <c r="IL104" s="199"/>
      <c r="IM104" s="199"/>
      <c r="IN104" s="199"/>
      <c r="IO104" s="199"/>
      <c r="IP104" s="199"/>
      <c r="IQ104" s="199"/>
      <c r="IR104" s="199"/>
      <c r="IS104" s="199"/>
      <c r="IT104" s="199"/>
      <c r="IU104" s="199"/>
      <c r="IV104" s="199"/>
    </row>
    <row r="105" ht="31.5" customHeight="1">
      <c r="A105" s="200" t="s">
        <v>495</v>
      </c>
      <c r="B105" s="315"/>
      <c r="C105" s="315"/>
      <c r="D105" s="315"/>
      <c r="E105" s="315"/>
      <c r="F105" s="315"/>
      <c r="G105" s="315"/>
      <c r="H105" s="315"/>
      <c r="I105" s="311" t="s">
        <v>496</v>
      </c>
      <c r="J105" s="314"/>
      <c r="K105" s="314"/>
      <c r="L105" s="314"/>
      <c r="M105" s="314"/>
      <c r="N105" s="314"/>
      <c r="O105" s="314"/>
      <c r="P105" s="314"/>
      <c r="Q105" s="314"/>
      <c r="R105" s="314"/>
      <c r="S105" s="314"/>
      <c r="T105" s="314"/>
      <c r="U105" s="314"/>
      <c r="V105" s="314"/>
      <c r="W105" s="199"/>
      <c r="X105" s="199"/>
      <c r="Y105" s="199"/>
      <c r="Z105" s="199"/>
      <c r="AA105" s="199"/>
      <c r="AB105" s="199"/>
      <c r="AC105" s="199"/>
      <c r="AD105" s="199"/>
      <c r="AE105" s="199"/>
      <c r="AF105" s="199"/>
      <c r="AG105" s="199"/>
      <c r="AH105" s="199"/>
      <c r="AI105" s="199"/>
      <c r="AJ105" s="199"/>
      <c r="AK105" s="199"/>
      <c r="AL105" s="199"/>
      <c r="AM105" s="199"/>
      <c r="AN105" s="199"/>
      <c r="AO105" s="199"/>
      <c r="AP105" s="199"/>
      <c r="AQ105" s="199"/>
      <c r="AR105" s="199"/>
      <c r="AS105" s="199"/>
      <c r="AT105" s="199"/>
      <c r="AU105" s="199"/>
      <c r="AV105" s="199"/>
      <c r="AW105" s="199"/>
      <c r="AX105" s="199"/>
      <c r="AY105" s="199"/>
      <c r="AZ105" s="199"/>
      <c r="BA105" s="199"/>
      <c r="BB105" s="199"/>
      <c r="BC105" s="199"/>
      <c r="BD105" s="199"/>
      <c r="BE105" s="199"/>
      <c r="BF105" s="199"/>
      <c r="BG105" s="199"/>
      <c r="BH105" s="199"/>
      <c r="BI105" s="199"/>
      <c r="BJ105" s="199"/>
      <c r="BK105" s="199"/>
      <c r="BL105" s="199"/>
      <c r="BM105" s="199"/>
      <c r="BN105" s="199"/>
      <c r="BO105" s="199"/>
      <c r="BP105" s="199"/>
      <c r="BQ105" s="199"/>
      <c r="BR105" s="199"/>
      <c r="BS105" s="199"/>
      <c r="BT105" s="199"/>
      <c r="BU105" s="199"/>
      <c r="BV105" s="199"/>
      <c r="BW105" s="199"/>
      <c r="BX105" s="199"/>
      <c r="BY105" s="199"/>
      <c r="BZ105" s="199"/>
      <c r="CA105" s="199"/>
      <c r="CB105" s="199"/>
      <c r="CC105" s="199"/>
      <c r="CD105" s="199"/>
      <c r="CE105" s="199"/>
      <c r="CF105" s="199"/>
      <c r="CG105" s="199"/>
      <c r="CH105" s="199"/>
      <c r="CI105" s="199"/>
      <c r="CJ105" s="199"/>
      <c r="CK105" s="199"/>
      <c r="CL105" s="199"/>
      <c r="CM105" s="199"/>
      <c r="CN105" s="199"/>
      <c r="CO105" s="199"/>
      <c r="CP105" s="199"/>
      <c r="CQ105" s="199"/>
      <c r="CR105" s="199"/>
      <c r="CS105" s="199"/>
      <c r="CT105" s="199"/>
      <c r="CU105" s="199"/>
      <c r="CV105" s="199"/>
      <c r="CW105" s="199"/>
      <c r="CX105" s="199"/>
      <c r="CY105" s="199"/>
      <c r="CZ105" s="199"/>
      <c r="DA105" s="199"/>
      <c r="DB105" s="199"/>
      <c r="DC105" s="199"/>
      <c r="DD105" s="199"/>
      <c r="DE105" s="199"/>
      <c r="DF105" s="199"/>
      <c r="DG105" s="199"/>
      <c r="DH105" s="199"/>
      <c r="DI105" s="199"/>
      <c r="DJ105" s="199"/>
      <c r="DK105" s="199"/>
      <c r="DL105" s="199"/>
      <c r="DM105" s="199"/>
      <c r="DN105" s="199"/>
      <c r="DO105" s="199"/>
      <c r="DP105" s="199"/>
      <c r="DQ105" s="199"/>
      <c r="DR105" s="199"/>
      <c r="DS105" s="199"/>
      <c r="DT105" s="199"/>
      <c r="DU105" s="199"/>
      <c r="DV105" s="199"/>
      <c r="DW105" s="199"/>
      <c r="DX105" s="199"/>
      <c r="DY105" s="199"/>
      <c r="DZ105" s="199"/>
      <c r="EA105" s="199"/>
      <c r="EB105" s="199"/>
      <c r="EC105" s="199"/>
      <c r="ED105" s="199"/>
      <c r="EE105" s="199"/>
      <c r="EF105" s="199"/>
      <c r="EG105" s="199"/>
      <c r="EH105" s="199"/>
      <c r="EI105" s="199"/>
      <c r="EJ105" s="199"/>
      <c r="EK105" s="199"/>
      <c r="EL105" s="199"/>
      <c r="EM105" s="199"/>
      <c r="EN105" s="199"/>
      <c r="EO105" s="199"/>
      <c r="EP105" s="199"/>
      <c r="EQ105" s="199"/>
      <c r="ER105" s="199"/>
      <c r="ES105" s="199"/>
      <c r="ET105" s="199"/>
      <c r="EU105" s="199"/>
      <c r="EV105" s="199"/>
      <c r="EW105" s="199"/>
      <c r="EX105" s="199"/>
      <c r="EY105" s="199"/>
      <c r="EZ105" s="199"/>
      <c r="FA105" s="199"/>
      <c r="FB105" s="199"/>
      <c r="FC105" s="199"/>
      <c r="FD105" s="199"/>
      <c r="FE105" s="199"/>
      <c r="FF105" s="199"/>
      <c r="FG105" s="199"/>
      <c r="FH105" s="199"/>
      <c r="FI105" s="199"/>
      <c r="FJ105" s="199"/>
      <c r="FK105" s="199"/>
      <c r="FL105" s="199"/>
      <c r="FM105" s="199"/>
      <c r="FN105" s="199"/>
      <c r="FO105" s="199"/>
      <c r="FP105" s="199"/>
      <c r="FQ105" s="199"/>
      <c r="FR105" s="199"/>
      <c r="FS105" s="199"/>
      <c r="FT105" s="199"/>
      <c r="FU105" s="199"/>
      <c r="FV105" s="199"/>
      <c r="FW105" s="199"/>
      <c r="FX105" s="199"/>
      <c r="FY105" s="199"/>
      <c r="FZ105" s="199"/>
      <c r="GA105" s="199"/>
      <c r="GB105" s="199"/>
      <c r="GC105" s="199"/>
      <c r="GD105" s="199"/>
      <c r="GE105" s="199"/>
      <c r="GF105" s="199"/>
      <c r="GG105" s="199"/>
      <c r="GH105" s="199"/>
      <c r="GI105" s="199"/>
      <c r="GJ105" s="199"/>
      <c r="GK105" s="199"/>
      <c r="GL105" s="199"/>
      <c r="GM105" s="199"/>
      <c r="GN105" s="199"/>
      <c r="GO105" s="199"/>
      <c r="GP105" s="199"/>
      <c r="GQ105" s="199"/>
      <c r="GR105" s="199"/>
      <c r="GS105" s="199"/>
      <c r="GT105" s="199"/>
      <c r="GU105" s="199"/>
      <c r="GV105" s="199"/>
      <c r="GW105" s="199"/>
      <c r="GX105" s="199"/>
      <c r="GY105" s="199"/>
      <c r="GZ105" s="199"/>
      <c r="HA105" s="199"/>
      <c r="HB105" s="199"/>
      <c r="HC105" s="199"/>
      <c r="HD105" s="199"/>
      <c r="HE105" s="199"/>
      <c r="HF105" s="199"/>
      <c r="HG105" s="199"/>
      <c r="HH105" s="199"/>
      <c r="HI105" s="199"/>
      <c r="HJ105" s="199"/>
      <c r="HK105" s="199"/>
      <c r="HL105" s="199"/>
      <c r="HM105" s="199"/>
      <c r="HN105" s="199"/>
      <c r="HO105" s="199"/>
      <c r="HP105" s="199"/>
      <c r="HQ105" s="199"/>
      <c r="HR105" s="199"/>
      <c r="HS105" s="199"/>
      <c r="HT105" s="199"/>
      <c r="HU105" s="199"/>
      <c r="HV105" s="199"/>
      <c r="HW105" s="199"/>
      <c r="HX105" s="199"/>
      <c r="HY105" s="199"/>
      <c r="HZ105" s="199"/>
      <c r="IA105" s="199"/>
      <c r="IB105" s="199"/>
      <c r="IC105" s="199"/>
      <c r="ID105" s="199"/>
      <c r="IE105" s="199"/>
      <c r="IF105" s="199"/>
      <c r="IG105" s="199"/>
      <c r="IH105" s="199"/>
      <c r="II105" s="199"/>
      <c r="IJ105" s="199"/>
      <c r="IK105" s="199"/>
      <c r="IL105" s="199"/>
      <c r="IM105" s="199"/>
      <c r="IN105" s="199"/>
      <c r="IO105" s="199"/>
      <c r="IP105" s="199"/>
      <c r="IQ105" s="199"/>
      <c r="IR105" s="199"/>
      <c r="IS105" s="199"/>
      <c r="IT105" s="199"/>
      <c r="IU105" s="199"/>
      <c r="IV105" s="199"/>
    </row>
    <row r="106">
      <c r="A106" s="200" t="s">
        <v>497</v>
      </c>
      <c r="B106" s="315"/>
      <c r="C106" s="315"/>
      <c r="D106" s="315"/>
      <c r="E106" s="315"/>
      <c r="F106" s="315"/>
      <c r="G106" s="315"/>
      <c r="H106" s="315"/>
      <c r="I106" s="311"/>
      <c r="J106" s="314"/>
      <c r="K106" s="314"/>
      <c r="L106" s="314"/>
      <c r="M106" s="314"/>
      <c r="N106" s="314"/>
      <c r="O106" s="314"/>
      <c r="P106" s="314"/>
      <c r="Q106" s="314"/>
      <c r="R106" s="314"/>
      <c r="S106" s="314"/>
      <c r="T106" s="314"/>
      <c r="U106" s="314"/>
      <c r="V106" s="314"/>
      <c r="W106" s="199"/>
      <c r="X106" s="199"/>
      <c r="Y106" s="199"/>
      <c r="Z106" s="199"/>
      <c r="AA106" s="199"/>
      <c r="AB106" s="199"/>
      <c r="AC106" s="199"/>
      <c r="AD106" s="199"/>
      <c r="AE106" s="199"/>
      <c r="AF106" s="199"/>
      <c r="AG106" s="199"/>
      <c r="AH106" s="199"/>
      <c r="AI106" s="199"/>
      <c r="AJ106" s="199"/>
      <c r="AK106" s="199"/>
      <c r="AL106" s="199"/>
      <c r="AM106" s="199"/>
      <c r="AN106" s="199"/>
      <c r="AO106" s="199"/>
      <c r="AP106" s="199"/>
      <c r="AQ106" s="199"/>
      <c r="AR106" s="199"/>
      <c r="AS106" s="199"/>
      <c r="AT106" s="199"/>
      <c r="AU106" s="199"/>
      <c r="AV106" s="199"/>
      <c r="AW106" s="199"/>
      <c r="AX106" s="199"/>
      <c r="AY106" s="199"/>
      <c r="AZ106" s="199"/>
      <c r="BA106" s="199"/>
      <c r="BB106" s="199"/>
      <c r="BC106" s="199"/>
      <c r="BD106" s="199"/>
      <c r="BE106" s="199"/>
      <c r="BF106" s="199"/>
      <c r="BG106" s="199"/>
      <c r="BH106" s="199"/>
      <c r="BI106" s="199"/>
      <c r="BJ106" s="199"/>
      <c r="BK106" s="199"/>
      <c r="BL106" s="199"/>
      <c r="BM106" s="199"/>
      <c r="BN106" s="199"/>
      <c r="BO106" s="199"/>
      <c r="BP106" s="199"/>
      <c r="BQ106" s="199"/>
      <c r="BR106" s="199"/>
      <c r="BS106" s="199"/>
      <c r="BT106" s="199"/>
      <c r="BU106" s="199"/>
      <c r="BV106" s="199"/>
      <c r="BW106" s="199"/>
      <c r="BX106" s="199"/>
      <c r="BY106" s="199"/>
      <c r="BZ106" s="199"/>
      <c r="CA106" s="199"/>
      <c r="CB106" s="199"/>
      <c r="CC106" s="199"/>
      <c r="CD106" s="199"/>
      <c r="CE106" s="199"/>
      <c r="CF106" s="199"/>
      <c r="CG106" s="199"/>
      <c r="CH106" s="199"/>
      <c r="CI106" s="199"/>
      <c r="CJ106" s="199"/>
      <c r="CK106" s="199"/>
      <c r="CL106" s="199"/>
      <c r="CM106" s="199"/>
      <c r="CN106" s="199"/>
      <c r="CO106" s="199"/>
      <c r="CP106" s="199"/>
      <c r="CQ106" s="199"/>
      <c r="CR106" s="199"/>
      <c r="CS106" s="199"/>
      <c r="CT106" s="199"/>
      <c r="CU106" s="199"/>
      <c r="CV106" s="199"/>
      <c r="CW106" s="199"/>
      <c r="CX106" s="199"/>
      <c r="CY106" s="199"/>
      <c r="CZ106" s="199"/>
      <c r="DA106" s="199"/>
      <c r="DB106" s="199"/>
      <c r="DC106" s="199"/>
      <c r="DD106" s="199"/>
      <c r="DE106" s="199"/>
      <c r="DF106" s="199"/>
      <c r="DG106" s="199"/>
      <c r="DH106" s="199"/>
      <c r="DI106" s="199"/>
      <c r="DJ106" s="199"/>
      <c r="DK106" s="199"/>
      <c r="DL106" s="199"/>
      <c r="DM106" s="199"/>
      <c r="DN106" s="199"/>
      <c r="DO106" s="199"/>
      <c r="DP106" s="199"/>
      <c r="DQ106" s="199"/>
      <c r="DR106" s="199"/>
      <c r="DS106" s="199"/>
      <c r="DT106" s="199"/>
      <c r="DU106" s="199"/>
      <c r="DV106" s="199"/>
      <c r="DW106" s="199"/>
      <c r="DX106" s="199"/>
      <c r="DY106" s="199"/>
      <c r="DZ106" s="199"/>
      <c r="EA106" s="199"/>
      <c r="EB106" s="199"/>
      <c r="EC106" s="199"/>
      <c r="ED106" s="199"/>
      <c r="EE106" s="199"/>
      <c r="EF106" s="199"/>
      <c r="EG106" s="199"/>
      <c r="EH106" s="199"/>
      <c r="EI106" s="199"/>
      <c r="EJ106" s="199"/>
      <c r="EK106" s="199"/>
      <c r="EL106" s="199"/>
      <c r="EM106" s="199"/>
      <c r="EN106" s="199"/>
      <c r="EO106" s="199"/>
      <c r="EP106" s="199"/>
      <c r="EQ106" s="199"/>
      <c r="ER106" s="199"/>
      <c r="ES106" s="199"/>
      <c r="ET106" s="199"/>
      <c r="EU106" s="199"/>
      <c r="EV106" s="199"/>
      <c r="EW106" s="199"/>
      <c r="EX106" s="199"/>
      <c r="EY106" s="199"/>
      <c r="EZ106" s="199"/>
      <c r="FA106" s="199"/>
      <c r="FB106" s="199"/>
      <c r="FC106" s="199"/>
      <c r="FD106" s="199"/>
      <c r="FE106" s="199"/>
      <c r="FF106" s="199"/>
      <c r="FG106" s="199"/>
      <c r="FH106" s="199"/>
      <c r="FI106" s="199"/>
      <c r="FJ106" s="199"/>
      <c r="FK106" s="199"/>
      <c r="FL106" s="199"/>
      <c r="FM106" s="199"/>
      <c r="FN106" s="199"/>
      <c r="FO106" s="199"/>
      <c r="FP106" s="199"/>
      <c r="FQ106" s="199"/>
      <c r="FR106" s="199"/>
      <c r="FS106" s="199"/>
      <c r="FT106" s="199"/>
      <c r="FU106" s="199"/>
      <c r="FV106" s="199"/>
      <c r="FW106" s="199"/>
      <c r="FX106" s="199"/>
      <c r="FY106" s="199"/>
      <c r="FZ106" s="199"/>
      <c r="GA106" s="199"/>
      <c r="GB106" s="199"/>
      <c r="GC106" s="199"/>
      <c r="GD106" s="199"/>
      <c r="GE106" s="199"/>
      <c r="GF106" s="199"/>
      <c r="GG106" s="199"/>
      <c r="GH106" s="199"/>
      <c r="GI106" s="199"/>
      <c r="GJ106" s="199"/>
      <c r="GK106" s="199"/>
      <c r="GL106" s="199"/>
      <c r="GM106" s="199"/>
      <c r="GN106" s="199"/>
      <c r="GO106" s="199"/>
      <c r="GP106" s="199"/>
      <c r="GQ106" s="199"/>
      <c r="GR106" s="199"/>
      <c r="GS106" s="199"/>
      <c r="GT106" s="199"/>
      <c r="GU106" s="199"/>
      <c r="GV106" s="199"/>
      <c r="GW106" s="199"/>
      <c r="GX106" s="199"/>
      <c r="GY106" s="199"/>
      <c r="GZ106" s="199"/>
      <c r="HA106" s="199"/>
      <c r="HB106" s="199"/>
      <c r="HC106" s="199"/>
      <c r="HD106" s="199"/>
      <c r="HE106" s="199"/>
      <c r="HF106" s="199"/>
      <c r="HG106" s="199"/>
      <c r="HH106" s="199"/>
      <c r="HI106" s="199"/>
      <c r="HJ106" s="199"/>
      <c r="HK106" s="199"/>
      <c r="HL106" s="199"/>
      <c r="HM106" s="199"/>
      <c r="HN106" s="199"/>
      <c r="HO106" s="199"/>
      <c r="HP106" s="199"/>
      <c r="HQ106" s="199"/>
      <c r="HR106" s="199"/>
      <c r="HS106" s="199"/>
      <c r="HT106" s="199"/>
      <c r="HU106" s="199"/>
      <c r="HV106" s="199"/>
      <c r="HW106" s="199"/>
      <c r="HX106" s="199"/>
      <c r="HY106" s="199"/>
      <c r="HZ106" s="199"/>
      <c r="IA106" s="199"/>
      <c r="IB106" s="199"/>
      <c r="IC106" s="199"/>
      <c r="ID106" s="199"/>
      <c r="IE106" s="199"/>
      <c r="IF106" s="199"/>
      <c r="IG106" s="199"/>
      <c r="IH106" s="199"/>
      <c r="II106" s="199"/>
      <c r="IJ106" s="199"/>
      <c r="IK106" s="199"/>
      <c r="IL106" s="199"/>
      <c r="IM106" s="199"/>
      <c r="IN106" s="199"/>
      <c r="IO106" s="199"/>
      <c r="IP106" s="199"/>
      <c r="IQ106" s="199"/>
      <c r="IR106" s="199"/>
      <c r="IS106" s="199"/>
      <c r="IT106" s="199"/>
      <c r="IU106" s="199"/>
      <c r="IV106" s="199"/>
    </row>
    <row r="107">
      <c r="A107" s="316" t="s">
        <v>498</v>
      </c>
      <c r="B107" s="317"/>
      <c r="C107" s="317"/>
      <c r="D107" s="317"/>
      <c r="E107" s="317"/>
      <c r="F107" s="317"/>
      <c r="G107" s="317"/>
      <c r="H107" s="317"/>
      <c r="I107" s="311"/>
      <c r="J107" s="314"/>
      <c r="K107" s="314"/>
      <c r="L107" s="314"/>
      <c r="M107" s="314"/>
      <c r="N107" s="314"/>
      <c r="O107" s="314"/>
      <c r="P107" s="314"/>
      <c r="Q107" s="314"/>
      <c r="R107" s="314"/>
      <c r="S107" s="314"/>
      <c r="T107" s="314"/>
      <c r="U107" s="314"/>
      <c r="V107" s="314"/>
      <c r="W107" s="199"/>
      <c r="X107" s="199"/>
      <c r="Y107" s="199"/>
      <c r="Z107" s="199"/>
      <c r="AA107" s="199"/>
      <c r="AB107" s="199"/>
      <c r="AC107" s="199"/>
      <c r="AD107" s="199"/>
      <c r="AE107" s="199"/>
      <c r="AF107" s="199"/>
      <c r="AG107" s="199"/>
      <c r="AH107" s="199"/>
      <c r="AI107" s="199"/>
      <c r="AJ107" s="199"/>
      <c r="AK107" s="199"/>
      <c r="AL107" s="199"/>
      <c r="AM107" s="199"/>
      <c r="AN107" s="199"/>
      <c r="AO107" s="199"/>
      <c r="AP107" s="199"/>
      <c r="AQ107" s="199"/>
      <c r="AR107" s="199"/>
      <c r="AS107" s="199"/>
      <c r="AT107" s="199"/>
      <c r="AU107" s="199"/>
      <c r="AV107" s="199"/>
      <c r="AW107" s="199"/>
      <c r="AX107" s="199"/>
      <c r="AY107" s="199"/>
      <c r="AZ107" s="199"/>
      <c r="BA107" s="199"/>
      <c r="BB107" s="199"/>
      <c r="BC107" s="199"/>
      <c r="BD107" s="199"/>
      <c r="BE107" s="199"/>
      <c r="BF107" s="199"/>
      <c r="BG107" s="199"/>
      <c r="BH107" s="199"/>
      <c r="BI107" s="199"/>
      <c r="BJ107" s="199"/>
      <c r="BK107" s="199"/>
      <c r="BL107" s="199"/>
      <c r="BM107" s="199"/>
      <c r="BN107" s="199"/>
      <c r="BO107" s="199"/>
      <c r="BP107" s="199"/>
      <c r="BQ107" s="199"/>
      <c r="BR107" s="199"/>
      <c r="BS107" s="199"/>
      <c r="BT107" s="199"/>
      <c r="BU107" s="199"/>
      <c r="BV107" s="199"/>
      <c r="BW107" s="199"/>
      <c r="BX107" s="199"/>
      <c r="BY107" s="199"/>
      <c r="BZ107" s="199"/>
      <c r="CA107" s="199"/>
      <c r="CB107" s="199"/>
      <c r="CC107" s="199"/>
      <c r="CD107" s="199"/>
      <c r="CE107" s="199"/>
      <c r="CF107" s="199"/>
      <c r="CG107" s="199"/>
      <c r="CH107" s="199"/>
      <c r="CI107" s="199"/>
      <c r="CJ107" s="199"/>
      <c r="CK107" s="199"/>
      <c r="CL107" s="199"/>
      <c r="CM107" s="199"/>
      <c r="CN107" s="199"/>
      <c r="CO107" s="199"/>
      <c r="CP107" s="199"/>
      <c r="CQ107" s="199"/>
      <c r="CR107" s="199"/>
      <c r="CS107" s="199"/>
      <c r="CT107" s="199"/>
      <c r="CU107" s="199"/>
      <c r="CV107" s="199"/>
      <c r="CW107" s="199"/>
      <c r="CX107" s="199"/>
      <c r="CY107" s="199"/>
      <c r="CZ107" s="199"/>
      <c r="DA107" s="199"/>
      <c r="DB107" s="199"/>
      <c r="DC107" s="199"/>
      <c r="DD107" s="199"/>
      <c r="DE107" s="199"/>
      <c r="DF107" s="199"/>
      <c r="DG107" s="199"/>
      <c r="DH107" s="199"/>
      <c r="DI107" s="199"/>
      <c r="DJ107" s="199"/>
      <c r="DK107" s="199"/>
      <c r="DL107" s="199"/>
      <c r="DM107" s="199"/>
      <c r="DN107" s="199"/>
      <c r="DO107" s="199"/>
      <c r="DP107" s="199"/>
      <c r="DQ107" s="199"/>
      <c r="DR107" s="199"/>
      <c r="DS107" s="199"/>
      <c r="DT107" s="199"/>
      <c r="DU107" s="199"/>
      <c r="DV107" s="199"/>
      <c r="DW107" s="199"/>
      <c r="DX107" s="199"/>
      <c r="DY107" s="199"/>
      <c r="DZ107" s="199"/>
      <c r="EA107" s="199"/>
      <c r="EB107" s="199"/>
      <c r="EC107" s="199"/>
      <c r="ED107" s="199"/>
      <c r="EE107" s="199"/>
      <c r="EF107" s="199"/>
      <c r="EG107" s="199"/>
      <c r="EH107" s="199"/>
      <c r="EI107" s="199"/>
      <c r="EJ107" s="199"/>
      <c r="EK107" s="199"/>
      <c r="EL107" s="199"/>
      <c r="EM107" s="199"/>
      <c r="EN107" s="199"/>
      <c r="EO107" s="199"/>
      <c r="EP107" s="199"/>
      <c r="EQ107" s="199"/>
      <c r="ER107" s="199"/>
      <c r="ES107" s="199"/>
      <c r="ET107" s="199"/>
      <c r="EU107" s="199"/>
      <c r="EV107" s="199"/>
      <c r="EW107" s="199"/>
      <c r="EX107" s="199"/>
      <c r="EY107" s="199"/>
      <c r="EZ107" s="199"/>
      <c r="FA107" s="199"/>
      <c r="FB107" s="199"/>
      <c r="FC107" s="199"/>
      <c r="FD107" s="199"/>
      <c r="FE107" s="199"/>
      <c r="FF107" s="199"/>
      <c r="FG107" s="199"/>
      <c r="FH107" s="199"/>
      <c r="FI107" s="199"/>
      <c r="FJ107" s="199"/>
      <c r="FK107" s="199"/>
      <c r="FL107" s="199"/>
      <c r="FM107" s="199"/>
      <c r="FN107" s="199"/>
      <c r="FO107" s="199"/>
      <c r="FP107" s="199"/>
      <c r="FQ107" s="199"/>
      <c r="FR107" s="199"/>
      <c r="FS107" s="199"/>
      <c r="FT107" s="199"/>
      <c r="FU107" s="199"/>
      <c r="FV107" s="199"/>
      <c r="FW107" s="199"/>
      <c r="FX107" s="199"/>
      <c r="FY107" s="199"/>
      <c r="FZ107" s="199"/>
      <c r="GA107" s="199"/>
      <c r="GB107" s="199"/>
      <c r="GC107" s="199"/>
      <c r="GD107" s="199"/>
      <c r="GE107" s="199"/>
      <c r="GF107" s="199"/>
      <c r="GG107" s="199"/>
      <c r="GH107" s="199"/>
      <c r="GI107" s="199"/>
      <c r="GJ107" s="199"/>
      <c r="GK107" s="199"/>
      <c r="GL107" s="199"/>
      <c r="GM107" s="199"/>
      <c r="GN107" s="199"/>
      <c r="GO107" s="199"/>
      <c r="GP107" s="199"/>
      <c r="GQ107" s="199"/>
      <c r="GR107" s="199"/>
      <c r="GS107" s="199"/>
      <c r="GT107" s="199"/>
      <c r="GU107" s="199"/>
      <c r="GV107" s="199"/>
      <c r="GW107" s="199"/>
      <c r="GX107" s="199"/>
      <c r="GY107" s="199"/>
      <c r="GZ107" s="199"/>
      <c r="HA107" s="199"/>
      <c r="HB107" s="199"/>
      <c r="HC107" s="199"/>
      <c r="HD107" s="199"/>
      <c r="HE107" s="199"/>
      <c r="HF107" s="199"/>
      <c r="HG107" s="199"/>
      <c r="HH107" s="199"/>
      <c r="HI107" s="199"/>
      <c r="HJ107" s="199"/>
      <c r="HK107" s="199"/>
      <c r="HL107" s="199"/>
      <c r="HM107" s="199"/>
      <c r="HN107" s="199"/>
      <c r="HO107" s="199"/>
      <c r="HP107" s="199"/>
      <c r="HQ107" s="199"/>
      <c r="HR107" s="199"/>
      <c r="HS107" s="199"/>
      <c r="HT107" s="199"/>
      <c r="HU107" s="199"/>
      <c r="HV107" s="199"/>
      <c r="HW107" s="199"/>
      <c r="HX107" s="199"/>
      <c r="HY107" s="199"/>
      <c r="HZ107" s="199"/>
      <c r="IA107" s="199"/>
      <c r="IB107" s="199"/>
      <c r="IC107" s="199"/>
      <c r="ID107" s="199"/>
      <c r="IE107" s="199"/>
      <c r="IF107" s="199"/>
      <c r="IG107" s="199"/>
      <c r="IH107" s="199"/>
      <c r="II107" s="199"/>
      <c r="IJ107" s="199"/>
      <c r="IK107" s="199"/>
      <c r="IL107" s="199"/>
      <c r="IM107" s="199"/>
      <c r="IN107" s="199"/>
      <c r="IO107" s="199"/>
      <c r="IP107" s="199"/>
      <c r="IQ107" s="199"/>
      <c r="IR107" s="199"/>
      <c r="IS107" s="199"/>
      <c r="IT107" s="199"/>
      <c r="IU107" s="199"/>
      <c r="IV107" s="199"/>
    </row>
    <row r="108">
      <c r="A108" s="316" t="s">
        <v>499</v>
      </c>
      <c r="B108" s="318"/>
      <c r="C108" s="318"/>
      <c r="D108" s="318"/>
      <c r="E108" s="318"/>
      <c r="F108" s="318"/>
      <c r="G108" s="318"/>
      <c r="H108" s="318"/>
      <c r="I108" s="311"/>
      <c r="J108" s="314"/>
      <c r="K108" s="314"/>
      <c r="L108" s="314"/>
      <c r="M108" s="314"/>
      <c r="N108" s="314"/>
      <c r="O108" s="314"/>
      <c r="P108" s="314"/>
      <c r="Q108" s="314"/>
      <c r="R108" s="314"/>
      <c r="S108" s="314"/>
      <c r="T108" s="314"/>
      <c r="U108" s="314"/>
      <c r="V108" s="314"/>
      <c r="W108" s="199"/>
      <c r="X108" s="199"/>
      <c r="Y108" s="199"/>
      <c r="Z108" s="199"/>
      <c r="AA108" s="199"/>
      <c r="AB108" s="199"/>
      <c r="AC108" s="199"/>
      <c r="AD108" s="199"/>
      <c r="AE108" s="199"/>
      <c r="AF108" s="199"/>
      <c r="AG108" s="199"/>
      <c r="AH108" s="199"/>
      <c r="AI108" s="199"/>
      <c r="AJ108" s="199"/>
      <c r="AK108" s="199"/>
      <c r="AL108" s="199"/>
      <c r="AM108" s="199"/>
      <c r="AN108" s="199"/>
      <c r="AO108" s="199"/>
      <c r="AP108" s="199"/>
      <c r="AQ108" s="199"/>
      <c r="AR108" s="199"/>
      <c r="AS108" s="199"/>
      <c r="AT108" s="199"/>
      <c r="AU108" s="199"/>
      <c r="AV108" s="199"/>
      <c r="AW108" s="199"/>
      <c r="AX108" s="199"/>
      <c r="AY108" s="199"/>
      <c r="AZ108" s="199"/>
      <c r="BA108" s="199"/>
      <c r="BB108" s="199"/>
      <c r="BC108" s="199"/>
      <c r="BD108" s="199"/>
      <c r="BE108" s="199"/>
      <c r="BF108" s="199"/>
      <c r="BG108" s="199"/>
      <c r="BH108" s="199"/>
      <c r="BI108" s="199"/>
      <c r="BJ108" s="199"/>
      <c r="BK108" s="199"/>
      <c r="BL108" s="199"/>
      <c r="BM108" s="199"/>
      <c r="BN108" s="199"/>
      <c r="BO108" s="199"/>
      <c r="BP108" s="199"/>
      <c r="BQ108" s="199"/>
      <c r="BR108" s="199"/>
      <c r="BS108" s="199"/>
      <c r="BT108" s="199"/>
      <c r="BU108" s="199"/>
      <c r="BV108" s="199"/>
      <c r="BW108" s="199"/>
      <c r="BX108" s="199"/>
      <c r="BY108" s="199"/>
      <c r="BZ108" s="199"/>
      <c r="CA108" s="199"/>
      <c r="CB108" s="199"/>
      <c r="CC108" s="199"/>
      <c r="CD108" s="199"/>
      <c r="CE108" s="199"/>
      <c r="CF108" s="199"/>
      <c r="CG108" s="199"/>
      <c r="CH108" s="199"/>
      <c r="CI108" s="199"/>
      <c r="CJ108" s="199"/>
      <c r="CK108" s="199"/>
      <c r="CL108" s="199"/>
      <c r="CM108" s="199"/>
      <c r="CN108" s="199"/>
      <c r="CO108" s="199"/>
      <c r="CP108" s="199"/>
      <c r="CQ108" s="199"/>
      <c r="CR108" s="199"/>
      <c r="CS108" s="199"/>
      <c r="CT108" s="199"/>
      <c r="CU108" s="199"/>
      <c r="CV108" s="199"/>
      <c r="CW108" s="199"/>
      <c r="CX108" s="199"/>
      <c r="CY108" s="199"/>
      <c r="CZ108" s="199"/>
      <c r="DA108" s="199"/>
      <c r="DB108" s="199"/>
      <c r="DC108" s="199"/>
      <c r="DD108" s="199"/>
      <c r="DE108" s="199"/>
      <c r="DF108" s="199"/>
      <c r="DG108" s="199"/>
      <c r="DH108" s="199"/>
      <c r="DI108" s="199"/>
      <c r="DJ108" s="199"/>
      <c r="DK108" s="199"/>
      <c r="DL108" s="199"/>
      <c r="DM108" s="199"/>
      <c r="DN108" s="199"/>
      <c r="DO108" s="199"/>
      <c r="DP108" s="199"/>
      <c r="DQ108" s="199"/>
      <c r="DR108" s="199"/>
      <c r="DS108" s="199"/>
      <c r="DT108" s="199"/>
      <c r="DU108" s="199"/>
      <c r="DV108" s="199"/>
      <c r="DW108" s="199"/>
      <c r="DX108" s="199"/>
      <c r="DY108" s="199"/>
      <c r="DZ108" s="199"/>
      <c r="EA108" s="199"/>
      <c r="EB108" s="199"/>
      <c r="EC108" s="199"/>
      <c r="ED108" s="199"/>
      <c r="EE108" s="199"/>
      <c r="EF108" s="199"/>
      <c r="EG108" s="199"/>
      <c r="EH108" s="199"/>
      <c r="EI108" s="199"/>
      <c r="EJ108" s="199"/>
      <c r="EK108" s="199"/>
      <c r="EL108" s="199"/>
      <c r="EM108" s="199"/>
      <c r="EN108" s="199"/>
      <c r="EO108" s="199"/>
      <c r="EP108" s="199"/>
      <c r="EQ108" s="199"/>
      <c r="ER108" s="199"/>
      <c r="ES108" s="199"/>
      <c r="ET108" s="199"/>
      <c r="EU108" s="199"/>
      <c r="EV108" s="199"/>
      <c r="EW108" s="199"/>
      <c r="EX108" s="199"/>
      <c r="EY108" s="199"/>
      <c r="EZ108" s="199"/>
      <c r="FA108" s="199"/>
      <c r="FB108" s="199"/>
      <c r="FC108" s="199"/>
      <c r="FD108" s="199"/>
      <c r="FE108" s="199"/>
      <c r="FF108" s="199"/>
      <c r="FG108" s="199"/>
      <c r="FH108" s="199"/>
      <c r="FI108" s="199"/>
      <c r="FJ108" s="199"/>
      <c r="FK108" s="199"/>
      <c r="FL108" s="199"/>
      <c r="FM108" s="199"/>
      <c r="FN108" s="199"/>
      <c r="FO108" s="199"/>
      <c r="FP108" s="199"/>
      <c r="FQ108" s="199"/>
      <c r="FR108" s="199"/>
      <c r="FS108" s="199"/>
      <c r="FT108" s="199"/>
      <c r="FU108" s="199"/>
      <c r="FV108" s="199"/>
      <c r="FW108" s="199"/>
      <c r="FX108" s="199"/>
      <c r="FY108" s="199"/>
      <c r="FZ108" s="199"/>
      <c r="GA108" s="199"/>
      <c r="GB108" s="199"/>
      <c r="GC108" s="199"/>
      <c r="GD108" s="199"/>
      <c r="GE108" s="199"/>
      <c r="GF108" s="199"/>
      <c r="GG108" s="199"/>
      <c r="GH108" s="199"/>
      <c r="GI108" s="199"/>
      <c r="GJ108" s="199"/>
      <c r="GK108" s="199"/>
      <c r="GL108" s="199"/>
      <c r="GM108" s="199"/>
      <c r="GN108" s="199"/>
      <c r="GO108" s="199"/>
      <c r="GP108" s="199"/>
      <c r="GQ108" s="199"/>
      <c r="GR108" s="199"/>
      <c r="GS108" s="199"/>
      <c r="GT108" s="199"/>
      <c r="GU108" s="199"/>
      <c r="GV108" s="199"/>
      <c r="GW108" s="199"/>
      <c r="GX108" s="199"/>
      <c r="GY108" s="199"/>
      <c r="GZ108" s="199"/>
      <c r="HA108" s="199"/>
      <c r="HB108" s="199"/>
      <c r="HC108" s="199"/>
      <c r="HD108" s="199"/>
      <c r="HE108" s="199"/>
      <c r="HF108" s="199"/>
      <c r="HG108" s="199"/>
      <c r="HH108" s="199"/>
      <c r="HI108" s="199"/>
      <c r="HJ108" s="199"/>
      <c r="HK108" s="199"/>
      <c r="HL108" s="199"/>
      <c r="HM108" s="199"/>
      <c r="HN108" s="199"/>
      <c r="HO108" s="199"/>
      <c r="HP108" s="199"/>
      <c r="HQ108" s="199"/>
      <c r="HR108" s="199"/>
      <c r="HS108" s="199"/>
      <c r="HT108" s="199"/>
      <c r="HU108" s="199"/>
      <c r="HV108" s="199"/>
      <c r="HW108" s="199"/>
      <c r="HX108" s="199"/>
      <c r="HY108" s="199"/>
      <c r="HZ108" s="199"/>
      <c r="IA108" s="199"/>
      <c r="IB108" s="199"/>
      <c r="IC108" s="199"/>
      <c r="ID108" s="199"/>
      <c r="IE108" s="199"/>
      <c r="IF108" s="199"/>
      <c r="IG108" s="199"/>
      <c r="IH108" s="199"/>
      <c r="II108" s="199"/>
      <c r="IJ108" s="199"/>
      <c r="IK108" s="199"/>
      <c r="IL108" s="199"/>
      <c r="IM108" s="199"/>
      <c r="IN108" s="199"/>
      <c r="IO108" s="199"/>
      <c r="IP108" s="199"/>
      <c r="IQ108" s="199"/>
      <c r="IR108" s="199"/>
      <c r="IS108" s="199"/>
      <c r="IT108" s="199"/>
      <c r="IU108" s="199"/>
      <c r="IV108" s="199"/>
    </row>
    <row r="109">
      <c r="A109" s="316" t="s">
        <v>500</v>
      </c>
      <c r="B109" s="319"/>
      <c r="C109" s="319"/>
      <c r="D109" s="319"/>
      <c r="E109" s="319"/>
      <c r="F109" s="319"/>
      <c r="G109" s="319"/>
      <c r="H109" s="319"/>
      <c r="I109" s="311"/>
      <c r="J109" s="314"/>
      <c r="K109" s="314"/>
      <c r="L109" s="314"/>
      <c r="M109" s="314"/>
      <c r="N109" s="314"/>
      <c r="O109" s="314"/>
      <c r="P109" s="314"/>
      <c r="Q109" s="314"/>
      <c r="R109" s="314"/>
      <c r="S109" s="314"/>
      <c r="T109" s="314"/>
      <c r="U109" s="314"/>
      <c r="V109" s="314"/>
      <c r="W109" s="199"/>
      <c r="X109" s="199"/>
      <c r="Y109" s="199"/>
      <c r="Z109" s="199"/>
      <c r="AA109" s="199"/>
      <c r="AB109" s="199"/>
      <c r="AC109" s="199"/>
      <c r="AD109" s="199"/>
      <c r="AE109" s="199"/>
      <c r="AF109" s="199"/>
      <c r="AG109" s="199"/>
      <c r="AH109" s="199"/>
      <c r="AI109" s="199"/>
      <c r="AJ109" s="199"/>
      <c r="AK109" s="199"/>
      <c r="AL109" s="199"/>
      <c r="AM109" s="199"/>
      <c r="AN109" s="199"/>
      <c r="AO109" s="199"/>
      <c r="AP109" s="199"/>
      <c r="AQ109" s="199"/>
      <c r="AR109" s="199"/>
      <c r="AS109" s="199"/>
      <c r="AT109" s="199"/>
      <c r="AU109" s="199"/>
      <c r="AV109" s="199"/>
      <c r="AW109" s="199"/>
      <c r="AX109" s="199"/>
      <c r="AY109" s="199"/>
      <c r="AZ109" s="199"/>
      <c r="BA109" s="199"/>
      <c r="BB109" s="199"/>
      <c r="BC109" s="199"/>
      <c r="BD109" s="199"/>
      <c r="BE109" s="199"/>
      <c r="BF109" s="199"/>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199"/>
      <c r="CC109" s="199"/>
      <c r="CD109" s="199"/>
      <c r="CE109" s="199"/>
      <c r="CF109" s="199"/>
      <c r="CG109" s="199"/>
      <c r="CH109" s="199"/>
      <c r="CI109" s="199"/>
      <c r="CJ109" s="199"/>
      <c r="CK109" s="199"/>
      <c r="CL109" s="199"/>
      <c r="CM109" s="199"/>
      <c r="CN109" s="199"/>
      <c r="CO109" s="199"/>
      <c r="CP109" s="199"/>
      <c r="CQ109" s="199"/>
      <c r="CR109" s="199"/>
      <c r="CS109" s="199"/>
      <c r="CT109" s="199"/>
      <c r="CU109" s="199"/>
      <c r="CV109" s="199"/>
      <c r="CW109" s="199"/>
      <c r="CX109" s="199"/>
      <c r="CY109" s="199"/>
      <c r="CZ109" s="199"/>
      <c r="DA109" s="199"/>
      <c r="DB109" s="199"/>
      <c r="DC109" s="199"/>
      <c r="DD109" s="199"/>
      <c r="DE109" s="199"/>
      <c r="DF109" s="199"/>
      <c r="DG109" s="199"/>
      <c r="DH109" s="199"/>
      <c r="DI109" s="199"/>
      <c r="DJ109" s="199"/>
      <c r="DK109" s="199"/>
      <c r="DL109" s="199"/>
      <c r="DM109" s="199"/>
      <c r="DN109" s="199"/>
      <c r="DO109" s="199"/>
      <c r="DP109" s="199"/>
      <c r="DQ109" s="199"/>
      <c r="DR109" s="199"/>
      <c r="DS109" s="199"/>
      <c r="DT109" s="199"/>
      <c r="DU109" s="199"/>
      <c r="DV109" s="199"/>
      <c r="DW109" s="199"/>
      <c r="DX109" s="199"/>
      <c r="DY109" s="199"/>
      <c r="DZ109" s="199"/>
      <c r="EA109" s="199"/>
      <c r="EB109" s="199"/>
      <c r="EC109" s="199"/>
      <c r="ED109" s="199"/>
      <c r="EE109" s="199"/>
      <c r="EF109" s="199"/>
      <c r="EG109" s="199"/>
      <c r="EH109" s="199"/>
      <c r="EI109" s="199"/>
      <c r="EJ109" s="199"/>
      <c r="EK109" s="199"/>
      <c r="EL109" s="199"/>
      <c r="EM109" s="199"/>
      <c r="EN109" s="199"/>
      <c r="EO109" s="199"/>
      <c r="EP109" s="199"/>
      <c r="EQ109" s="199"/>
      <c r="ER109" s="199"/>
      <c r="ES109" s="199"/>
      <c r="ET109" s="199"/>
      <c r="EU109" s="199"/>
      <c r="EV109" s="199"/>
      <c r="EW109" s="199"/>
      <c r="EX109" s="199"/>
      <c r="EY109" s="199"/>
      <c r="EZ109" s="199"/>
      <c r="FA109" s="199"/>
      <c r="FB109" s="199"/>
      <c r="FC109" s="199"/>
      <c r="FD109" s="199"/>
      <c r="FE109" s="199"/>
      <c r="FF109" s="199"/>
      <c r="FG109" s="199"/>
      <c r="FH109" s="199"/>
      <c r="FI109" s="199"/>
      <c r="FJ109" s="199"/>
      <c r="FK109" s="199"/>
      <c r="FL109" s="199"/>
      <c r="FM109" s="199"/>
      <c r="FN109" s="199"/>
      <c r="FO109" s="199"/>
      <c r="FP109" s="199"/>
      <c r="FQ109" s="199"/>
      <c r="FR109" s="199"/>
      <c r="FS109" s="199"/>
      <c r="FT109" s="199"/>
      <c r="FU109" s="199"/>
      <c r="FV109" s="199"/>
      <c r="FW109" s="199"/>
      <c r="FX109" s="199"/>
      <c r="FY109" s="199"/>
      <c r="FZ109" s="199"/>
      <c r="GA109" s="199"/>
      <c r="GB109" s="199"/>
      <c r="GC109" s="199"/>
      <c r="GD109" s="199"/>
      <c r="GE109" s="199"/>
      <c r="GF109" s="199"/>
      <c r="GG109" s="199"/>
      <c r="GH109" s="199"/>
      <c r="GI109" s="199"/>
      <c r="GJ109" s="199"/>
      <c r="GK109" s="199"/>
      <c r="GL109" s="199"/>
      <c r="GM109" s="199"/>
      <c r="GN109" s="199"/>
      <c r="GO109" s="199"/>
      <c r="GP109" s="199"/>
      <c r="GQ109" s="199"/>
      <c r="GR109" s="199"/>
      <c r="GS109" s="199"/>
      <c r="GT109" s="199"/>
      <c r="GU109" s="199"/>
      <c r="GV109" s="199"/>
      <c r="GW109" s="199"/>
      <c r="GX109" s="199"/>
      <c r="GY109" s="199"/>
      <c r="GZ109" s="199"/>
      <c r="HA109" s="199"/>
      <c r="HB109" s="199"/>
      <c r="HC109" s="199"/>
      <c r="HD109" s="199"/>
      <c r="HE109" s="199"/>
      <c r="HF109" s="199"/>
      <c r="HG109" s="199"/>
      <c r="HH109" s="199"/>
      <c r="HI109" s="199"/>
      <c r="HJ109" s="199"/>
      <c r="HK109" s="199"/>
      <c r="HL109" s="199"/>
      <c r="HM109" s="199"/>
      <c r="HN109" s="199"/>
      <c r="HO109" s="199"/>
      <c r="HP109" s="199"/>
      <c r="HQ109" s="199"/>
      <c r="HR109" s="199"/>
      <c r="HS109" s="199"/>
      <c r="HT109" s="199"/>
      <c r="HU109" s="199"/>
      <c r="HV109" s="199"/>
      <c r="HW109" s="199"/>
      <c r="HX109" s="199"/>
      <c r="HY109" s="199"/>
      <c r="HZ109" s="199"/>
      <c r="IA109" s="199"/>
      <c r="IB109" s="199"/>
      <c r="IC109" s="199"/>
      <c r="ID109" s="199"/>
      <c r="IE109" s="199"/>
      <c r="IF109" s="199"/>
      <c r="IG109" s="199"/>
      <c r="IH109" s="199"/>
      <c r="II109" s="199"/>
      <c r="IJ109" s="199"/>
      <c r="IK109" s="199"/>
      <c r="IL109" s="199"/>
      <c r="IM109" s="199"/>
      <c r="IN109" s="199"/>
      <c r="IO109" s="199"/>
      <c r="IP109" s="199"/>
      <c r="IQ109" s="199"/>
      <c r="IR109" s="199"/>
      <c r="IS109" s="199"/>
      <c r="IT109" s="199"/>
      <c r="IU109" s="199"/>
      <c r="IV109" s="199"/>
    </row>
    <row r="110">
      <c r="A110" s="316" t="s">
        <v>501</v>
      </c>
      <c r="B110" s="319"/>
      <c r="C110" s="319"/>
      <c r="D110" s="319"/>
      <c r="E110" s="319"/>
      <c r="F110" s="319"/>
      <c r="G110" s="319"/>
      <c r="H110" s="319"/>
      <c r="I110" s="199"/>
      <c r="J110" s="314"/>
      <c r="K110" s="314"/>
      <c r="L110" s="314"/>
      <c r="M110" s="314"/>
      <c r="N110" s="314"/>
      <c r="O110" s="314"/>
      <c r="P110" s="314"/>
      <c r="Q110" s="314"/>
      <c r="R110" s="314"/>
      <c r="S110" s="314"/>
      <c r="T110" s="314"/>
      <c r="U110" s="314"/>
      <c r="V110" s="314"/>
      <c r="W110" s="199"/>
      <c r="X110" s="199"/>
      <c r="Y110" s="199"/>
      <c r="Z110" s="199"/>
      <c r="AA110" s="199"/>
      <c r="AB110" s="199"/>
      <c r="AC110" s="199"/>
      <c r="AD110" s="199"/>
      <c r="AE110" s="199"/>
      <c r="AF110" s="199"/>
      <c r="AG110" s="199"/>
      <c r="AH110" s="199"/>
      <c r="AI110" s="199"/>
      <c r="AJ110" s="199"/>
      <c r="AK110" s="199"/>
      <c r="AL110" s="199"/>
      <c r="AM110" s="199"/>
      <c r="AN110" s="199"/>
      <c r="AO110" s="199"/>
      <c r="AP110" s="199"/>
      <c r="AQ110" s="199"/>
      <c r="AR110" s="199"/>
      <c r="AS110" s="199"/>
      <c r="AT110" s="199"/>
      <c r="AU110" s="199"/>
      <c r="AV110" s="199"/>
      <c r="AW110" s="199"/>
      <c r="AX110" s="199"/>
      <c r="AY110" s="199"/>
      <c r="AZ110" s="199"/>
      <c r="BA110" s="199"/>
      <c r="BB110" s="199"/>
      <c r="BC110" s="199"/>
      <c r="BD110" s="199"/>
      <c r="BE110" s="199"/>
      <c r="BF110" s="199"/>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199"/>
      <c r="CC110" s="199"/>
      <c r="CD110" s="199"/>
      <c r="CE110" s="199"/>
      <c r="CF110" s="199"/>
      <c r="CG110" s="199"/>
      <c r="CH110" s="199"/>
      <c r="CI110" s="199"/>
      <c r="CJ110" s="199"/>
      <c r="CK110" s="199"/>
      <c r="CL110" s="199"/>
      <c r="CM110" s="199"/>
      <c r="CN110" s="199"/>
      <c r="CO110" s="199"/>
      <c r="CP110" s="199"/>
      <c r="CQ110" s="199"/>
      <c r="CR110" s="199"/>
      <c r="CS110" s="199"/>
      <c r="CT110" s="199"/>
      <c r="CU110" s="199"/>
      <c r="CV110" s="199"/>
      <c r="CW110" s="199"/>
      <c r="CX110" s="199"/>
      <c r="CY110" s="199"/>
      <c r="CZ110" s="199"/>
      <c r="DA110" s="199"/>
      <c r="DB110" s="199"/>
      <c r="DC110" s="199"/>
      <c r="DD110" s="199"/>
      <c r="DE110" s="199"/>
      <c r="DF110" s="199"/>
      <c r="DG110" s="199"/>
      <c r="DH110" s="199"/>
      <c r="DI110" s="199"/>
      <c r="DJ110" s="199"/>
      <c r="DK110" s="199"/>
      <c r="DL110" s="199"/>
      <c r="DM110" s="199"/>
      <c r="DN110" s="199"/>
      <c r="DO110" s="199"/>
      <c r="DP110" s="199"/>
      <c r="DQ110" s="199"/>
      <c r="DR110" s="199"/>
      <c r="DS110" s="199"/>
      <c r="DT110" s="199"/>
      <c r="DU110" s="199"/>
      <c r="DV110" s="199"/>
      <c r="DW110" s="199"/>
      <c r="DX110" s="199"/>
      <c r="DY110" s="199"/>
      <c r="DZ110" s="199"/>
      <c r="EA110" s="199"/>
      <c r="EB110" s="199"/>
      <c r="EC110" s="199"/>
      <c r="ED110" s="199"/>
      <c r="EE110" s="199"/>
      <c r="EF110" s="199"/>
      <c r="EG110" s="199"/>
      <c r="EH110" s="199"/>
      <c r="EI110" s="199"/>
      <c r="EJ110" s="199"/>
      <c r="EK110" s="199"/>
      <c r="EL110" s="199"/>
      <c r="EM110" s="199"/>
      <c r="EN110" s="199"/>
      <c r="EO110" s="199"/>
      <c r="EP110" s="199"/>
      <c r="EQ110" s="199"/>
      <c r="ER110" s="199"/>
      <c r="ES110" s="199"/>
      <c r="ET110" s="199"/>
      <c r="EU110" s="199"/>
      <c r="EV110" s="199"/>
      <c r="EW110" s="199"/>
      <c r="EX110" s="199"/>
      <c r="EY110" s="199"/>
      <c r="EZ110" s="199"/>
      <c r="FA110" s="199"/>
      <c r="FB110" s="199"/>
      <c r="FC110" s="199"/>
      <c r="FD110" s="199"/>
      <c r="FE110" s="199"/>
      <c r="FF110" s="199"/>
      <c r="FG110" s="199"/>
      <c r="FH110" s="199"/>
      <c r="FI110" s="199"/>
      <c r="FJ110" s="199"/>
      <c r="FK110" s="199"/>
      <c r="FL110" s="199"/>
      <c r="FM110" s="199"/>
      <c r="FN110" s="199"/>
      <c r="FO110" s="199"/>
      <c r="FP110" s="199"/>
      <c r="FQ110" s="199"/>
      <c r="FR110" s="199"/>
      <c r="FS110" s="199"/>
      <c r="FT110" s="199"/>
      <c r="FU110" s="199"/>
      <c r="FV110" s="199"/>
      <c r="FW110" s="199"/>
      <c r="FX110" s="199"/>
      <c r="FY110" s="199"/>
      <c r="FZ110" s="199"/>
      <c r="GA110" s="199"/>
      <c r="GB110" s="199"/>
      <c r="GC110" s="199"/>
      <c r="GD110" s="199"/>
      <c r="GE110" s="199"/>
      <c r="GF110" s="199"/>
      <c r="GG110" s="199"/>
      <c r="GH110" s="199"/>
      <c r="GI110" s="199"/>
      <c r="GJ110" s="199"/>
      <c r="GK110" s="199"/>
      <c r="GL110" s="199"/>
      <c r="GM110" s="199"/>
      <c r="GN110" s="199"/>
      <c r="GO110" s="199"/>
      <c r="GP110" s="199"/>
      <c r="GQ110" s="199"/>
      <c r="GR110" s="199"/>
      <c r="GS110" s="199"/>
      <c r="GT110" s="199"/>
      <c r="GU110" s="199"/>
      <c r="GV110" s="199"/>
      <c r="GW110" s="199"/>
      <c r="GX110" s="199"/>
      <c r="GY110" s="199"/>
      <c r="GZ110" s="199"/>
      <c r="HA110" s="199"/>
      <c r="HB110" s="199"/>
      <c r="HC110" s="199"/>
      <c r="HD110" s="199"/>
      <c r="HE110" s="199"/>
      <c r="HF110" s="199"/>
      <c r="HG110" s="199"/>
      <c r="HH110" s="199"/>
      <c r="HI110" s="199"/>
      <c r="HJ110" s="199"/>
      <c r="HK110" s="199"/>
      <c r="HL110" s="199"/>
      <c r="HM110" s="199"/>
      <c r="HN110" s="199"/>
      <c r="HO110" s="199"/>
      <c r="HP110" s="199"/>
      <c r="HQ110" s="199"/>
      <c r="HR110" s="199"/>
      <c r="HS110" s="199"/>
      <c r="HT110" s="199"/>
      <c r="HU110" s="199"/>
      <c r="HV110" s="199"/>
      <c r="HW110" s="199"/>
      <c r="HX110" s="199"/>
      <c r="HY110" s="199"/>
      <c r="HZ110" s="199"/>
      <c r="IA110" s="199"/>
      <c r="IB110" s="199"/>
      <c r="IC110" s="199"/>
      <c r="ID110" s="199"/>
      <c r="IE110" s="199"/>
      <c r="IF110" s="199"/>
      <c r="IG110" s="199"/>
      <c r="IH110" s="199"/>
      <c r="II110" s="199"/>
      <c r="IJ110" s="199"/>
      <c r="IK110" s="199"/>
      <c r="IL110" s="199"/>
      <c r="IM110" s="199"/>
      <c r="IN110" s="199"/>
      <c r="IO110" s="199"/>
      <c r="IP110" s="199"/>
      <c r="IQ110" s="199"/>
      <c r="IR110" s="199"/>
      <c r="IS110" s="199"/>
      <c r="IT110" s="199"/>
      <c r="IU110" s="199"/>
      <c r="IV110" s="199"/>
    </row>
    <row r="111">
      <c r="A111" s="199"/>
      <c r="B111" s="199"/>
      <c r="C111" s="199"/>
      <c r="D111" s="199"/>
      <c r="E111" s="199"/>
      <c r="F111" s="199"/>
      <c r="G111" s="199"/>
      <c r="H111" s="199"/>
      <c r="I111" s="199"/>
      <c r="J111" s="314"/>
      <c r="K111" s="314"/>
      <c r="L111" s="314"/>
      <c r="M111" s="314"/>
      <c r="N111" s="314"/>
      <c r="O111" s="314"/>
      <c r="P111" s="314"/>
      <c r="Q111" s="314"/>
      <c r="R111" s="314"/>
      <c r="S111" s="314"/>
      <c r="T111" s="314"/>
      <c r="U111" s="314"/>
      <c r="V111" s="314"/>
      <c r="W111" s="199"/>
      <c r="X111" s="199"/>
      <c r="Y111" s="199"/>
      <c r="Z111" s="199"/>
      <c r="AA111" s="199"/>
      <c r="AB111" s="199"/>
      <c r="AC111" s="199"/>
      <c r="AD111" s="199"/>
      <c r="AE111" s="199"/>
      <c r="AF111" s="199"/>
      <c r="AG111" s="199"/>
      <c r="AH111" s="199"/>
      <c r="AI111" s="199"/>
      <c r="AJ111" s="199"/>
      <c r="AK111" s="199"/>
      <c r="AL111" s="199"/>
      <c r="AM111" s="199"/>
      <c r="AN111" s="199"/>
      <c r="AO111" s="199"/>
      <c r="AP111" s="199"/>
      <c r="AQ111" s="199"/>
      <c r="AR111" s="199"/>
      <c r="AS111" s="199"/>
      <c r="AT111" s="199"/>
      <c r="AU111" s="199"/>
      <c r="AV111" s="199"/>
      <c r="AW111" s="199"/>
      <c r="AX111" s="199"/>
      <c r="AY111" s="199"/>
      <c r="AZ111" s="199"/>
      <c r="BA111" s="199"/>
      <c r="BB111" s="199"/>
      <c r="BC111" s="199"/>
      <c r="BD111" s="199"/>
      <c r="BE111" s="199"/>
      <c r="BF111" s="199"/>
      <c r="BG111" s="199"/>
      <c r="BH111" s="199"/>
      <c r="BI111" s="199"/>
      <c r="BJ111" s="199"/>
      <c r="BK111" s="199"/>
      <c r="BL111" s="199"/>
      <c r="BM111" s="199"/>
      <c r="BN111" s="199"/>
      <c r="BO111" s="199"/>
      <c r="BP111" s="199"/>
      <c r="BQ111" s="199"/>
      <c r="BR111" s="199"/>
      <c r="BS111" s="199"/>
      <c r="BT111" s="199"/>
      <c r="BU111" s="199"/>
      <c r="BV111" s="199"/>
      <c r="BW111" s="199"/>
      <c r="BX111" s="199"/>
      <c r="BY111" s="199"/>
      <c r="BZ111" s="199"/>
      <c r="CA111" s="199"/>
      <c r="CB111" s="199"/>
      <c r="CC111" s="199"/>
      <c r="CD111" s="199"/>
      <c r="CE111" s="199"/>
      <c r="CF111" s="199"/>
      <c r="CG111" s="199"/>
      <c r="CH111" s="199"/>
      <c r="CI111" s="199"/>
      <c r="CJ111" s="199"/>
      <c r="CK111" s="199"/>
      <c r="CL111" s="199"/>
      <c r="CM111" s="199"/>
      <c r="CN111" s="199"/>
      <c r="CO111" s="199"/>
      <c r="CP111" s="199"/>
      <c r="CQ111" s="199"/>
      <c r="CR111" s="199"/>
      <c r="CS111" s="199"/>
      <c r="CT111" s="199"/>
      <c r="CU111" s="199"/>
      <c r="CV111" s="199"/>
      <c r="CW111" s="199"/>
      <c r="CX111" s="199"/>
      <c r="CY111" s="199"/>
      <c r="CZ111" s="199"/>
      <c r="DA111" s="199"/>
      <c r="DB111" s="199"/>
      <c r="DC111" s="199"/>
      <c r="DD111" s="199"/>
      <c r="DE111" s="199"/>
      <c r="DF111" s="199"/>
      <c r="DG111" s="199"/>
      <c r="DH111" s="199"/>
      <c r="DI111" s="199"/>
      <c r="DJ111" s="199"/>
      <c r="DK111" s="199"/>
      <c r="DL111" s="199"/>
      <c r="DM111" s="199"/>
      <c r="DN111" s="199"/>
      <c r="DO111" s="199"/>
      <c r="DP111" s="199"/>
      <c r="DQ111" s="199"/>
      <c r="DR111" s="199"/>
      <c r="DS111" s="199"/>
      <c r="DT111" s="199"/>
      <c r="DU111" s="199"/>
      <c r="DV111" s="199"/>
      <c r="DW111" s="199"/>
      <c r="DX111" s="199"/>
      <c r="DY111" s="199"/>
      <c r="DZ111" s="199"/>
      <c r="EA111" s="199"/>
      <c r="EB111" s="199"/>
      <c r="EC111" s="199"/>
      <c r="ED111" s="199"/>
      <c r="EE111" s="199"/>
      <c r="EF111" s="199"/>
      <c r="EG111" s="199"/>
      <c r="EH111" s="199"/>
      <c r="EI111" s="199"/>
      <c r="EJ111" s="199"/>
      <c r="EK111" s="199"/>
      <c r="EL111" s="199"/>
      <c r="EM111" s="199"/>
      <c r="EN111" s="199"/>
      <c r="EO111" s="199"/>
      <c r="EP111" s="199"/>
      <c r="EQ111" s="199"/>
      <c r="ER111" s="199"/>
      <c r="ES111" s="199"/>
      <c r="ET111" s="199"/>
      <c r="EU111" s="199"/>
      <c r="EV111" s="199"/>
      <c r="EW111" s="199"/>
      <c r="EX111" s="199"/>
      <c r="EY111" s="199"/>
      <c r="EZ111" s="199"/>
      <c r="FA111" s="199"/>
      <c r="FB111" s="199"/>
      <c r="FC111" s="199"/>
      <c r="FD111" s="199"/>
      <c r="FE111" s="199"/>
      <c r="FF111" s="199"/>
      <c r="FG111" s="199"/>
      <c r="FH111" s="199"/>
      <c r="FI111" s="199"/>
      <c r="FJ111" s="199"/>
      <c r="FK111" s="199"/>
      <c r="FL111" s="199"/>
      <c r="FM111" s="199"/>
      <c r="FN111" s="199"/>
      <c r="FO111" s="199"/>
      <c r="FP111" s="199"/>
      <c r="FQ111" s="199"/>
      <c r="FR111" s="199"/>
      <c r="FS111" s="199"/>
      <c r="FT111" s="199"/>
      <c r="FU111" s="199"/>
      <c r="FV111" s="199"/>
      <c r="FW111" s="199"/>
      <c r="FX111" s="199"/>
      <c r="FY111" s="199"/>
      <c r="FZ111" s="199"/>
      <c r="GA111" s="199"/>
      <c r="GB111" s="199"/>
      <c r="GC111" s="199"/>
      <c r="GD111" s="199"/>
      <c r="GE111" s="199"/>
      <c r="GF111" s="199"/>
      <c r="GG111" s="199"/>
      <c r="GH111" s="199"/>
      <c r="GI111" s="199"/>
      <c r="GJ111" s="199"/>
      <c r="GK111" s="199"/>
      <c r="GL111" s="199"/>
      <c r="GM111" s="199"/>
      <c r="GN111" s="199"/>
      <c r="GO111" s="199"/>
      <c r="GP111" s="199"/>
      <c r="GQ111" s="199"/>
      <c r="GR111" s="199"/>
      <c r="GS111" s="199"/>
      <c r="GT111" s="199"/>
      <c r="GU111" s="199"/>
      <c r="GV111" s="199"/>
      <c r="GW111" s="199"/>
      <c r="GX111" s="199"/>
      <c r="GY111" s="199"/>
      <c r="GZ111" s="199"/>
      <c r="HA111" s="199"/>
      <c r="HB111" s="199"/>
      <c r="HC111" s="199"/>
      <c r="HD111" s="199"/>
      <c r="HE111" s="199"/>
      <c r="HF111" s="199"/>
      <c r="HG111" s="199"/>
      <c r="HH111" s="199"/>
      <c r="HI111" s="199"/>
      <c r="HJ111" s="199"/>
      <c r="HK111" s="199"/>
      <c r="HL111" s="199"/>
      <c r="HM111" s="199"/>
      <c r="HN111" s="199"/>
      <c r="HO111" s="199"/>
      <c r="HP111" s="199"/>
      <c r="HQ111" s="199"/>
      <c r="HR111" s="199"/>
      <c r="HS111" s="199"/>
      <c r="HT111" s="199"/>
      <c r="HU111" s="199"/>
      <c r="HV111" s="199"/>
      <c r="HW111" s="199"/>
      <c r="HX111" s="199"/>
      <c r="HY111" s="199"/>
      <c r="HZ111" s="199"/>
      <c r="IA111" s="199"/>
      <c r="IB111" s="199"/>
      <c r="IC111" s="199"/>
      <c r="ID111" s="199"/>
      <c r="IE111" s="199"/>
      <c r="IF111" s="199"/>
      <c r="IG111" s="199"/>
      <c r="IH111" s="199"/>
      <c r="II111" s="199"/>
      <c r="IJ111" s="199"/>
      <c r="IK111" s="199"/>
      <c r="IL111" s="199"/>
      <c r="IM111" s="199"/>
      <c r="IN111" s="199"/>
      <c r="IO111" s="199"/>
      <c r="IP111" s="199"/>
      <c r="IQ111" s="199"/>
      <c r="IR111" s="199"/>
      <c r="IS111" s="199"/>
      <c r="IT111" s="199"/>
      <c r="IU111" s="199"/>
      <c r="IV111" s="199"/>
    </row>
    <row r="112">
      <c r="A112" s="208" t="s">
        <v>502</v>
      </c>
      <c r="B112" s="199"/>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c r="AA112" s="199"/>
      <c r="AB112" s="199"/>
      <c r="AC112" s="199"/>
      <c r="AD112" s="199"/>
      <c r="AE112" s="199"/>
      <c r="AF112" s="199"/>
      <c r="AG112" s="199"/>
      <c r="AH112" s="199"/>
      <c r="AI112" s="199"/>
      <c r="AJ112" s="199"/>
      <c r="AK112" s="199"/>
      <c r="AL112" s="199"/>
      <c r="AM112" s="199"/>
      <c r="AN112" s="199"/>
      <c r="AO112" s="199"/>
      <c r="AP112" s="199"/>
      <c r="AQ112" s="199"/>
      <c r="AR112" s="199"/>
      <c r="AS112" s="199"/>
      <c r="AT112" s="199"/>
      <c r="AU112" s="199"/>
      <c r="AV112" s="199"/>
      <c r="AW112" s="199"/>
      <c r="AX112" s="199"/>
      <c r="AY112" s="199"/>
      <c r="AZ112" s="199"/>
      <c r="BA112" s="199"/>
      <c r="BB112" s="199"/>
      <c r="BC112" s="199"/>
      <c r="BD112" s="199"/>
      <c r="BE112" s="199"/>
      <c r="BF112" s="199"/>
      <c r="BG112" s="199"/>
      <c r="BH112" s="199"/>
      <c r="BI112" s="199"/>
      <c r="BJ112" s="199"/>
      <c r="BK112" s="199"/>
      <c r="BL112" s="199"/>
      <c r="BM112" s="199"/>
      <c r="BN112" s="199"/>
      <c r="BO112" s="199"/>
      <c r="BP112" s="199"/>
      <c r="BQ112" s="199"/>
      <c r="BR112" s="199"/>
      <c r="BS112" s="199"/>
      <c r="BT112" s="199"/>
      <c r="BU112" s="199"/>
      <c r="BV112" s="199"/>
      <c r="BW112" s="199"/>
      <c r="BX112" s="199"/>
      <c r="BY112" s="199"/>
      <c r="BZ112" s="199"/>
      <c r="CA112" s="199"/>
      <c r="CB112" s="199"/>
      <c r="CC112" s="199"/>
      <c r="CD112" s="199"/>
      <c r="CE112" s="199"/>
      <c r="CF112" s="199"/>
      <c r="CG112" s="199"/>
      <c r="CH112" s="199"/>
      <c r="CI112" s="199"/>
      <c r="CJ112" s="199"/>
      <c r="CK112" s="199"/>
      <c r="CL112" s="199"/>
      <c r="CM112" s="199"/>
      <c r="CN112" s="199"/>
      <c r="CO112" s="199"/>
      <c r="CP112" s="199"/>
      <c r="CQ112" s="199"/>
      <c r="CR112" s="199"/>
      <c r="CS112" s="199"/>
      <c r="CT112" s="199"/>
      <c r="CU112" s="199"/>
      <c r="CV112" s="199"/>
      <c r="CW112" s="199"/>
      <c r="CX112" s="199"/>
      <c r="CY112" s="199"/>
      <c r="CZ112" s="199"/>
      <c r="DA112" s="199"/>
      <c r="DB112" s="199"/>
      <c r="DC112" s="199"/>
      <c r="DD112" s="199"/>
      <c r="DE112" s="199"/>
      <c r="DF112" s="199"/>
      <c r="DG112" s="199"/>
      <c r="DH112" s="199"/>
      <c r="DI112" s="199"/>
      <c r="DJ112" s="199"/>
      <c r="DK112" s="199"/>
      <c r="DL112" s="199"/>
      <c r="DM112" s="199"/>
      <c r="DN112" s="199"/>
      <c r="DO112" s="199"/>
      <c r="DP112" s="199"/>
      <c r="DQ112" s="199"/>
      <c r="DR112" s="199"/>
      <c r="DS112" s="199"/>
      <c r="DT112" s="199"/>
      <c r="DU112" s="199"/>
      <c r="DV112" s="199"/>
      <c r="DW112" s="199"/>
      <c r="DX112" s="199"/>
      <c r="DY112" s="199"/>
      <c r="DZ112" s="199"/>
      <c r="EA112" s="199"/>
      <c r="EB112" s="199"/>
      <c r="EC112" s="199"/>
      <c r="ED112" s="199"/>
      <c r="EE112" s="199"/>
      <c r="EF112" s="199"/>
      <c r="EG112" s="199"/>
      <c r="EH112" s="199"/>
      <c r="EI112" s="199"/>
      <c r="EJ112" s="199"/>
      <c r="EK112" s="199"/>
      <c r="EL112" s="199"/>
      <c r="EM112" s="199"/>
      <c r="EN112" s="199"/>
      <c r="EO112" s="199"/>
      <c r="EP112" s="199"/>
      <c r="EQ112" s="199"/>
      <c r="ER112" s="199"/>
      <c r="ES112" s="199"/>
      <c r="ET112" s="199"/>
      <c r="EU112" s="199"/>
      <c r="EV112" s="199"/>
      <c r="EW112" s="199"/>
      <c r="EX112" s="199"/>
      <c r="EY112" s="199"/>
      <c r="EZ112" s="199"/>
      <c r="FA112" s="199"/>
      <c r="FB112" s="199"/>
      <c r="FC112" s="199"/>
      <c r="FD112" s="199"/>
      <c r="FE112" s="199"/>
      <c r="FF112" s="199"/>
      <c r="FG112" s="199"/>
      <c r="FH112" s="199"/>
      <c r="FI112" s="199"/>
      <c r="FJ112" s="199"/>
      <c r="FK112" s="199"/>
      <c r="FL112" s="199"/>
      <c r="FM112" s="199"/>
      <c r="FN112" s="199"/>
      <c r="FO112" s="199"/>
      <c r="FP112" s="199"/>
      <c r="FQ112" s="199"/>
      <c r="FR112" s="199"/>
      <c r="FS112" s="199"/>
      <c r="FT112" s="199"/>
      <c r="FU112" s="199"/>
      <c r="FV112" s="199"/>
      <c r="FW112" s="199"/>
      <c r="FX112" s="199"/>
      <c r="FY112" s="199"/>
      <c r="FZ112" s="199"/>
      <c r="GA112" s="199"/>
      <c r="GB112" s="199"/>
      <c r="GC112" s="199"/>
      <c r="GD112" s="199"/>
      <c r="GE112" s="199"/>
      <c r="GF112" s="199"/>
      <c r="GG112" s="199"/>
      <c r="GH112" s="199"/>
      <c r="GI112" s="199"/>
      <c r="GJ112" s="199"/>
      <c r="GK112" s="199"/>
      <c r="GL112" s="199"/>
      <c r="GM112" s="199"/>
      <c r="GN112" s="199"/>
      <c r="GO112" s="199"/>
      <c r="GP112" s="199"/>
      <c r="GQ112" s="199"/>
      <c r="GR112" s="199"/>
      <c r="GS112" s="199"/>
      <c r="GT112" s="199"/>
      <c r="GU112" s="199"/>
      <c r="GV112" s="199"/>
      <c r="GW112" s="199"/>
      <c r="GX112" s="199"/>
      <c r="GY112" s="199"/>
      <c r="GZ112" s="199"/>
      <c r="HA112" s="199"/>
      <c r="HB112" s="199"/>
      <c r="HC112" s="199"/>
      <c r="HD112" s="199"/>
      <c r="HE112" s="199"/>
      <c r="HF112" s="199"/>
      <c r="HG112" s="199"/>
      <c r="HH112" s="199"/>
      <c r="HI112" s="199"/>
      <c r="HJ112" s="199"/>
      <c r="HK112" s="199"/>
      <c r="HL112" s="199"/>
      <c r="HM112" s="199"/>
      <c r="HN112" s="199"/>
      <c r="HO112" s="199"/>
      <c r="HP112" s="199"/>
      <c r="HQ112" s="199"/>
      <c r="HR112" s="199"/>
      <c r="HS112" s="199"/>
      <c r="HT112" s="199"/>
      <c r="HU112" s="199"/>
      <c r="HV112" s="199"/>
      <c r="HW112" s="199"/>
      <c r="HX112" s="199"/>
      <c r="HY112" s="199"/>
      <c r="HZ112" s="199"/>
      <c r="IA112" s="199"/>
      <c r="IB112" s="199"/>
      <c r="IC112" s="199"/>
      <c r="ID112" s="199"/>
      <c r="IE112" s="199"/>
      <c r="IF112" s="199"/>
      <c r="IG112" s="199"/>
      <c r="IH112" s="199"/>
      <c r="II112" s="199"/>
      <c r="IJ112" s="199"/>
      <c r="IK112" s="199"/>
      <c r="IL112" s="199"/>
      <c r="IM112" s="199"/>
      <c r="IN112" s="199"/>
      <c r="IO112" s="199"/>
      <c r="IP112" s="199"/>
      <c r="IQ112" s="199"/>
      <c r="IR112" s="199"/>
      <c r="IS112" s="199"/>
      <c r="IT112" s="199"/>
      <c r="IU112" s="199"/>
      <c r="IV112" s="199"/>
    </row>
    <row r="113">
      <c r="A113" s="180" t="s">
        <v>177</v>
      </c>
      <c r="B113" s="180" t="str">
        <f t="shared" ref="B113:H113" si="168">B104</f>
        <v xml:space="preserve">2019 год</v>
      </c>
      <c r="C113" s="180" t="str">
        <f t="shared" si="168"/>
        <v xml:space="preserve">2018 год</v>
      </c>
      <c r="D113" s="180" t="str">
        <f t="shared" si="168"/>
        <v xml:space="preserve">2017 год</v>
      </c>
      <c r="E113" s="180" t="str">
        <f t="shared" si="168"/>
        <v xml:space="preserve">2016 год</v>
      </c>
      <c r="F113" s="180" t="str">
        <f t="shared" si="168"/>
        <v xml:space="preserve">2015 год</v>
      </c>
      <c r="G113" s="180" t="str">
        <f t="shared" si="168"/>
        <v xml:space="preserve">2014 год</v>
      </c>
      <c r="H113" s="180" t="str">
        <f t="shared" si="168"/>
        <v xml:space="preserve">2013 год</v>
      </c>
      <c r="I113" s="311" t="s">
        <v>472</v>
      </c>
      <c r="J113" s="314"/>
      <c r="K113" s="320"/>
      <c r="L113" s="320"/>
      <c r="M113" s="320"/>
      <c r="N113" s="320"/>
      <c r="O113" s="320"/>
      <c r="P113" s="320"/>
      <c r="Q113" s="320"/>
      <c r="R113" s="320"/>
      <c r="S113" s="320"/>
      <c r="T113" s="320"/>
      <c r="U113" s="320"/>
      <c r="V113" s="320"/>
      <c r="W113" s="199"/>
      <c r="X113" s="199"/>
      <c r="Y113" s="199"/>
      <c r="Z113" s="199"/>
      <c r="AA113" s="199"/>
      <c r="AB113" s="199"/>
      <c r="AC113" s="199"/>
      <c r="AD113" s="199"/>
      <c r="AE113" s="199"/>
      <c r="AF113" s="199"/>
      <c r="AG113" s="199"/>
      <c r="AH113" s="199"/>
      <c r="AI113" s="199"/>
      <c r="AJ113" s="199"/>
      <c r="AK113" s="199"/>
      <c r="AL113" s="199"/>
      <c r="AM113" s="199"/>
      <c r="AN113" s="199"/>
      <c r="AO113" s="199"/>
      <c r="AP113" s="199"/>
      <c r="AQ113" s="199"/>
      <c r="AR113" s="199"/>
      <c r="AS113" s="199"/>
      <c r="AT113" s="199"/>
      <c r="AU113" s="199"/>
      <c r="AV113" s="199"/>
      <c r="AW113" s="199"/>
      <c r="AX113" s="199"/>
      <c r="AY113" s="199"/>
      <c r="AZ113" s="199"/>
      <c r="BA113" s="199"/>
      <c r="BB113" s="199"/>
      <c r="BC113" s="199"/>
      <c r="BD113" s="199"/>
      <c r="BE113" s="199"/>
      <c r="BF113" s="199"/>
      <c r="BG113" s="199"/>
      <c r="BH113" s="199"/>
      <c r="BI113" s="199"/>
      <c r="BJ113" s="199"/>
      <c r="BK113" s="199"/>
      <c r="BL113" s="199"/>
      <c r="BM113" s="199"/>
      <c r="BN113" s="199"/>
      <c r="BO113" s="199"/>
      <c r="BP113" s="199"/>
      <c r="BQ113" s="199"/>
      <c r="BR113" s="199"/>
      <c r="BS113" s="199"/>
      <c r="BT113" s="199"/>
      <c r="BU113" s="199"/>
      <c r="BV113" s="199"/>
      <c r="BW113" s="199"/>
      <c r="BX113" s="199"/>
      <c r="BY113" s="199"/>
      <c r="BZ113" s="199"/>
      <c r="CA113" s="199"/>
      <c r="CB113" s="199"/>
      <c r="CC113" s="199"/>
      <c r="CD113" s="199"/>
      <c r="CE113" s="199"/>
      <c r="CF113" s="199"/>
      <c r="CG113" s="199"/>
      <c r="CH113" s="199"/>
      <c r="CI113" s="199"/>
      <c r="CJ113" s="199"/>
      <c r="CK113" s="199"/>
      <c r="CL113" s="199"/>
      <c r="CM113" s="199"/>
      <c r="CN113" s="199"/>
      <c r="CO113" s="199"/>
      <c r="CP113" s="199"/>
      <c r="CQ113" s="199"/>
      <c r="CR113" s="199"/>
      <c r="CS113" s="199"/>
      <c r="CT113" s="199"/>
      <c r="CU113" s="199"/>
      <c r="CV113" s="199"/>
      <c r="CW113" s="199"/>
      <c r="CX113" s="199"/>
      <c r="CY113" s="199"/>
      <c r="CZ113" s="199"/>
      <c r="DA113" s="199"/>
      <c r="DB113" s="199"/>
      <c r="DC113" s="199"/>
      <c r="DD113" s="199"/>
      <c r="DE113" s="199"/>
      <c r="DF113" s="199"/>
      <c r="DG113" s="199"/>
      <c r="DH113" s="199"/>
      <c r="DI113" s="199"/>
      <c r="DJ113" s="199"/>
      <c r="DK113" s="199"/>
      <c r="DL113" s="199"/>
      <c r="DM113" s="199"/>
      <c r="DN113" s="199"/>
      <c r="DO113" s="199"/>
      <c r="DP113" s="199"/>
      <c r="DQ113" s="199"/>
      <c r="DR113" s="199"/>
      <c r="DS113" s="199"/>
      <c r="DT113" s="199"/>
      <c r="DU113" s="199"/>
      <c r="DV113" s="199"/>
      <c r="DW113" s="199"/>
      <c r="DX113" s="199"/>
      <c r="DY113" s="199"/>
      <c r="DZ113" s="199"/>
      <c r="EA113" s="199"/>
      <c r="EB113" s="199"/>
      <c r="EC113" s="199"/>
      <c r="ED113" s="199"/>
      <c r="EE113" s="199"/>
      <c r="EF113" s="199"/>
      <c r="EG113" s="199"/>
      <c r="EH113" s="199"/>
      <c r="EI113" s="199"/>
      <c r="EJ113" s="199"/>
      <c r="EK113" s="199"/>
      <c r="EL113" s="199"/>
      <c r="EM113" s="199"/>
      <c r="EN113" s="199"/>
      <c r="EO113" s="199"/>
      <c r="EP113" s="199"/>
      <c r="EQ113" s="199"/>
      <c r="ER113" s="199"/>
      <c r="ES113" s="199"/>
      <c r="ET113" s="199"/>
      <c r="EU113" s="199"/>
      <c r="EV113" s="199"/>
      <c r="EW113" s="199"/>
      <c r="EX113" s="199"/>
      <c r="EY113" s="199"/>
      <c r="EZ113" s="199"/>
      <c r="FA113" s="199"/>
      <c r="FB113" s="199"/>
      <c r="FC113" s="199"/>
      <c r="FD113" s="199"/>
      <c r="FE113" s="199"/>
      <c r="FF113" s="199"/>
      <c r="FG113" s="199"/>
      <c r="FH113" s="199"/>
      <c r="FI113" s="199"/>
      <c r="FJ113" s="199"/>
      <c r="FK113" s="199"/>
      <c r="FL113" s="199"/>
      <c r="FM113" s="199"/>
      <c r="FN113" s="199"/>
      <c r="FO113" s="199"/>
      <c r="FP113" s="199"/>
      <c r="FQ113" s="199"/>
      <c r="FR113" s="199"/>
      <c r="FS113" s="199"/>
      <c r="FT113" s="199"/>
      <c r="FU113" s="199"/>
      <c r="FV113" s="199"/>
      <c r="FW113" s="199"/>
      <c r="FX113" s="199"/>
      <c r="FY113" s="199"/>
      <c r="FZ113" s="199"/>
      <c r="GA113" s="199"/>
      <c r="GB113" s="199"/>
      <c r="GC113" s="199"/>
      <c r="GD113" s="199"/>
      <c r="GE113" s="199"/>
      <c r="GF113" s="199"/>
      <c r="GG113" s="199"/>
      <c r="GH113" s="199"/>
      <c r="GI113" s="199"/>
      <c r="GJ113" s="199"/>
      <c r="GK113" s="199"/>
      <c r="GL113" s="199"/>
      <c r="GM113" s="199"/>
      <c r="GN113" s="199"/>
      <c r="GO113" s="199"/>
      <c r="GP113" s="199"/>
      <c r="GQ113" s="199"/>
      <c r="GR113" s="199"/>
      <c r="GS113" s="199"/>
      <c r="GT113" s="199"/>
      <c r="GU113" s="199"/>
      <c r="GV113" s="199"/>
      <c r="GW113" s="199"/>
      <c r="GX113" s="199"/>
      <c r="GY113" s="199"/>
      <c r="GZ113" s="199"/>
      <c r="HA113" s="199"/>
      <c r="HB113" s="199"/>
      <c r="HC113" s="199"/>
      <c r="HD113" s="199"/>
      <c r="HE113" s="199"/>
      <c r="HF113" s="199"/>
      <c r="HG113" s="199"/>
      <c r="HH113" s="199"/>
      <c r="HI113" s="199"/>
      <c r="HJ113" s="199"/>
      <c r="HK113" s="199"/>
      <c r="HL113" s="199"/>
      <c r="HM113" s="199"/>
      <c r="HN113" s="199"/>
      <c r="HO113" s="199"/>
      <c r="HP113" s="199"/>
      <c r="HQ113" s="199"/>
      <c r="HR113" s="199"/>
      <c r="HS113" s="199"/>
      <c r="HT113" s="199"/>
      <c r="HU113" s="199"/>
      <c r="HV113" s="199"/>
      <c r="HW113" s="199"/>
      <c r="HX113" s="199"/>
      <c r="HY113" s="199"/>
      <c r="HZ113" s="199"/>
      <c r="IA113" s="199"/>
      <c r="IB113" s="199"/>
      <c r="IC113" s="199"/>
      <c r="ID113" s="199"/>
      <c r="IE113" s="199"/>
      <c r="IF113" s="199"/>
      <c r="IG113" s="199"/>
      <c r="IH113" s="199"/>
      <c r="II113" s="199"/>
      <c r="IJ113" s="199"/>
      <c r="IK113" s="199"/>
      <c r="IL113" s="199"/>
      <c r="IM113" s="199"/>
      <c r="IN113" s="199"/>
      <c r="IO113" s="199"/>
      <c r="IP113" s="199"/>
      <c r="IQ113" s="199"/>
      <c r="IR113" s="199"/>
      <c r="IS113" s="199"/>
      <c r="IT113" s="199"/>
      <c r="IU113" s="199"/>
      <c r="IV113" s="199"/>
    </row>
    <row r="114">
      <c r="A114" s="212" t="s">
        <v>503</v>
      </c>
      <c r="B114" s="192"/>
      <c r="C114" s="192"/>
      <c r="D114" s="192"/>
      <c r="E114" s="192"/>
      <c r="F114" s="192"/>
      <c r="G114" s="192"/>
      <c r="H114" s="192"/>
      <c r="I114" s="311"/>
      <c r="J114" s="320"/>
      <c r="K114" s="320"/>
      <c r="L114" s="320"/>
      <c r="M114" s="320"/>
      <c r="N114" s="320"/>
      <c r="O114" s="320"/>
      <c r="P114" s="320"/>
      <c r="Q114" s="320"/>
      <c r="R114" s="320"/>
      <c r="S114" s="320"/>
      <c r="T114" s="320"/>
      <c r="U114" s="320"/>
      <c r="V114" s="320"/>
      <c r="W114" s="199"/>
      <c r="X114" s="199"/>
      <c r="Y114" s="199"/>
      <c r="Z114" s="199"/>
      <c r="AA114" s="199"/>
      <c r="AB114" s="199"/>
      <c r="AC114" s="199"/>
      <c r="AD114" s="199"/>
      <c r="AE114" s="199"/>
      <c r="AF114" s="199"/>
      <c r="AG114" s="199"/>
      <c r="AH114" s="199"/>
      <c r="AI114" s="199"/>
      <c r="AJ114" s="199"/>
      <c r="AK114" s="199"/>
      <c r="AL114" s="199"/>
      <c r="AM114" s="199"/>
      <c r="AN114" s="199"/>
      <c r="AO114" s="199"/>
      <c r="AP114" s="199"/>
      <c r="AQ114" s="199"/>
      <c r="AR114" s="199"/>
      <c r="AS114" s="199"/>
      <c r="AT114" s="199"/>
      <c r="AU114" s="199"/>
      <c r="AV114" s="199"/>
      <c r="AW114" s="199"/>
      <c r="AX114" s="199"/>
      <c r="AY114" s="199"/>
      <c r="AZ114" s="199"/>
      <c r="BA114" s="199"/>
      <c r="BB114" s="199"/>
      <c r="BC114" s="199"/>
      <c r="BD114" s="199"/>
      <c r="BE114" s="199"/>
      <c r="BF114" s="199"/>
      <c r="BG114" s="199"/>
      <c r="BH114" s="199"/>
      <c r="BI114" s="199"/>
      <c r="BJ114" s="199"/>
      <c r="BK114" s="199"/>
      <c r="BL114" s="199"/>
      <c r="BM114" s="199"/>
      <c r="BN114" s="199"/>
      <c r="BO114" s="199"/>
      <c r="BP114" s="199"/>
      <c r="BQ114" s="199"/>
      <c r="BR114" s="199"/>
      <c r="BS114" s="199"/>
      <c r="BT114" s="199"/>
      <c r="BU114" s="199"/>
      <c r="BV114" s="199"/>
      <c r="BW114" s="199"/>
      <c r="BX114" s="199"/>
      <c r="BY114" s="199"/>
      <c r="BZ114" s="199"/>
      <c r="CA114" s="199"/>
      <c r="CB114" s="199"/>
      <c r="CC114" s="199"/>
      <c r="CD114" s="199"/>
      <c r="CE114" s="199"/>
      <c r="CF114" s="199"/>
      <c r="CG114" s="199"/>
      <c r="CH114" s="199"/>
      <c r="CI114" s="199"/>
      <c r="CJ114" s="199"/>
      <c r="CK114" s="199"/>
      <c r="CL114" s="199"/>
      <c r="CM114" s="199"/>
      <c r="CN114" s="199"/>
      <c r="CO114" s="199"/>
      <c r="CP114" s="199"/>
      <c r="CQ114" s="199"/>
      <c r="CR114" s="199"/>
      <c r="CS114" s="199"/>
      <c r="CT114" s="199"/>
      <c r="CU114" s="199"/>
      <c r="CV114" s="199"/>
      <c r="CW114" s="199"/>
      <c r="CX114" s="199"/>
      <c r="CY114" s="199"/>
      <c r="CZ114" s="199"/>
      <c r="DA114" s="199"/>
      <c r="DB114" s="199"/>
      <c r="DC114" s="199"/>
      <c r="DD114" s="199"/>
      <c r="DE114" s="199"/>
      <c r="DF114" s="199"/>
      <c r="DG114" s="199"/>
      <c r="DH114" s="199"/>
      <c r="DI114" s="199"/>
      <c r="DJ114" s="199"/>
      <c r="DK114" s="199"/>
      <c r="DL114" s="199"/>
      <c r="DM114" s="199"/>
      <c r="DN114" s="199"/>
      <c r="DO114" s="199"/>
      <c r="DP114" s="199"/>
      <c r="DQ114" s="199"/>
      <c r="DR114" s="199"/>
      <c r="DS114" s="199"/>
      <c r="DT114" s="199"/>
      <c r="DU114" s="199"/>
      <c r="DV114" s="199"/>
      <c r="DW114" s="199"/>
      <c r="DX114" s="199"/>
      <c r="DY114" s="199"/>
      <c r="DZ114" s="199"/>
      <c r="EA114" s="199"/>
      <c r="EB114" s="199"/>
      <c r="EC114" s="199"/>
      <c r="ED114" s="199"/>
      <c r="EE114" s="199"/>
      <c r="EF114" s="199"/>
      <c r="EG114" s="199"/>
      <c r="EH114" s="199"/>
      <c r="EI114" s="199"/>
      <c r="EJ114" s="199"/>
      <c r="EK114" s="199"/>
      <c r="EL114" s="199"/>
      <c r="EM114" s="199"/>
      <c r="EN114" s="199"/>
      <c r="EO114" s="199"/>
      <c r="EP114" s="199"/>
      <c r="EQ114" s="199"/>
      <c r="ER114" s="199"/>
      <c r="ES114" s="199"/>
      <c r="ET114" s="199"/>
      <c r="EU114" s="199"/>
      <c r="EV114" s="199"/>
      <c r="EW114" s="199"/>
      <c r="EX114" s="199"/>
      <c r="EY114" s="199"/>
      <c r="EZ114" s="199"/>
      <c r="FA114" s="199"/>
      <c r="FB114" s="199"/>
      <c r="FC114" s="199"/>
      <c r="FD114" s="199"/>
      <c r="FE114" s="199"/>
      <c r="FF114" s="199"/>
      <c r="FG114" s="199"/>
      <c r="FH114" s="199"/>
      <c r="FI114" s="199"/>
      <c r="FJ114" s="199"/>
      <c r="FK114" s="199"/>
      <c r="FL114" s="199"/>
      <c r="FM114" s="199"/>
      <c r="FN114" s="199"/>
      <c r="FO114" s="199"/>
      <c r="FP114" s="199"/>
      <c r="FQ114" s="199"/>
      <c r="FR114" s="199"/>
      <c r="FS114" s="199"/>
      <c r="FT114" s="199"/>
      <c r="FU114" s="199"/>
      <c r="FV114" s="199"/>
      <c r="FW114" s="199"/>
      <c r="FX114" s="199"/>
      <c r="FY114" s="199"/>
      <c r="FZ114" s="199"/>
      <c r="GA114" s="199"/>
      <c r="GB114" s="199"/>
      <c r="GC114" s="199"/>
      <c r="GD114" s="199"/>
      <c r="GE114" s="199"/>
      <c r="GF114" s="199"/>
      <c r="GG114" s="199"/>
      <c r="GH114" s="199"/>
      <c r="GI114" s="199"/>
      <c r="GJ114" s="199"/>
      <c r="GK114" s="199"/>
      <c r="GL114" s="199"/>
      <c r="GM114" s="199"/>
      <c r="GN114" s="199"/>
      <c r="GO114" s="199"/>
      <c r="GP114" s="199"/>
      <c r="GQ114" s="199"/>
      <c r="GR114" s="199"/>
      <c r="GS114" s="199"/>
      <c r="GT114" s="199"/>
      <c r="GU114" s="199"/>
      <c r="GV114" s="199"/>
      <c r="GW114" s="199"/>
      <c r="GX114" s="199"/>
      <c r="GY114" s="199"/>
      <c r="GZ114" s="199"/>
      <c r="HA114" s="199"/>
      <c r="HB114" s="199"/>
      <c r="HC114" s="199"/>
      <c r="HD114" s="199"/>
      <c r="HE114" s="199"/>
      <c r="HF114" s="199"/>
      <c r="HG114" s="199"/>
      <c r="HH114" s="199"/>
      <c r="HI114" s="199"/>
      <c r="HJ114" s="199"/>
      <c r="HK114" s="199"/>
      <c r="HL114" s="199"/>
      <c r="HM114" s="199"/>
      <c r="HN114" s="199"/>
      <c r="HO114" s="199"/>
      <c r="HP114" s="199"/>
      <c r="HQ114" s="199"/>
      <c r="HR114" s="199"/>
      <c r="HS114" s="199"/>
      <c r="HT114" s="199"/>
      <c r="HU114" s="199"/>
      <c r="HV114" s="199"/>
      <c r="HW114" s="199"/>
      <c r="HX114" s="199"/>
      <c r="HY114" s="199"/>
      <c r="HZ114" s="199"/>
      <c r="IA114" s="199"/>
      <c r="IB114" s="199"/>
      <c r="IC114" s="199"/>
      <c r="ID114" s="199"/>
      <c r="IE114" s="199"/>
      <c r="IF114" s="199"/>
      <c r="IG114" s="199"/>
      <c r="IH114" s="199"/>
      <c r="II114" s="199"/>
      <c r="IJ114" s="199"/>
      <c r="IK114" s="199"/>
      <c r="IL114" s="199"/>
      <c r="IM114" s="199"/>
      <c r="IN114" s="199"/>
      <c r="IO114" s="199"/>
      <c r="IP114" s="199"/>
      <c r="IQ114" s="199"/>
      <c r="IR114" s="199"/>
      <c r="IS114" s="199"/>
      <c r="IT114" s="199"/>
      <c r="IU114" s="199"/>
      <c r="IV114" s="199"/>
    </row>
    <row r="115">
      <c r="A115" s="212" t="s">
        <v>504</v>
      </c>
      <c r="B115" s="192"/>
      <c r="C115" s="192"/>
      <c r="D115" s="192"/>
      <c r="E115" s="192"/>
      <c r="F115" s="192"/>
      <c r="G115" s="192"/>
      <c r="H115" s="192"/>
      <c r="I115" s="311"/>
      <c r="J115" s="320"/>
      <c r="K115" s="320"/>
      <c r="L115" s="320"/>
      <c r="M115" s="320"/>
      <c r="N115" s="320"/>
      <c r="O115" s="320"/>
      <c r="P115" s="320"/>
      <c r="Q115" s="320"/>
      <c r="R115" s="320"/>
      <c r="S115" s="320"/>
      <c r="T115" s="320"/>
      <c r="U115" s="320"/>
      <c r="V115" s="320"/>
      <c r="W115" s="199"/>
      <c r="X115" s="199"/>
      <c r="Y115" s="199"/>
      <c r="Z115" s="199"/>
      <c r="AA115" s="199"/>
      <c r="AB115" s="199"/>
      <c r="AC115" s="199"/>
      <c r="AD115" s="199"/>
      <c r="AE115" s="199"/>
      <c r="AF115" s="199"/>
      <c r="AG115" s="199"/>
      <c r="AH115" s="199"/>
      <c r="AI115" s="199"/>
      <c r="AJ115" s="199"/>
      <c r="AK115" s="199"/>
      <c r="AL115" s="199"/>
      <c r="AM115" s="199"/>
      <c r="AN115" s="199"/>
      <c r="AO115" s="199"/>
      <c r="AP115" s="199"/>
      <c r="AQ115" s="199"/>
      <c r="AR115" s="199"/>
      <c r="AS115" s="199"/>
      <c r="AT115" s="199"/>
      <c r="AU115" s="199"/>
      <c r="AV115" s="199"/>
      <c r="AW115" s="199"/>
      <c r="AX115" s="199"/>
      <c r="AY115" s="199"/>
      <c r="AZ115" s="199"/>
      <c r="BA115" s="199"/>
      <c r="BB115" s="199"/>
      <c r="BC115" s="199"/>
      <c r="BD115" s="199"/>
      <c r="BE115" s="199"/>
      <c r="BF115" s="199"/>
      <c r="BG115" s="199"/>
      <c r="BH115" s="199"/>
      <c r="BI115" s="199"/>
      <c r="BJ115" s="199"/>
      <c r="BK115" s="199"/>
      <c r="BL115" s="199"/>
      <c r="BM115" s="199"/>
      <c r="BN115" s="199"/>
      <c r="BO115" s="199"/>
      <c r="BP115" s="199"/>
      <c r="BQ115" s="199"/>
      <c r="BR115" s="199"/>
      <c r="BS115" s="199"/>
      <c r="BT115" s="199"/>
      <c r="BU115" s="199"/>
      <c r="BV115" s="199"/>
      <c r="BW115" s="199"/>
      <c r="BX115" s="199"/>
      <c r="BY115" s="199"/>
      <c r="BZ115" s="199"/>
      <c r="CA115" s="199"/>
      <c r="CB115" s="199"/>
      <c r="CC115" s="199"/>
      <c r="CD115" s="199"/>
      <c r="CE115" s="199"/>
      <c r="CF115" s="199"/>
      <c r="CG115" s="199"/>
      <c r="CH115" s="199"/>
      <c r="CI115" s="199"/>
      <c r="CJ115" s="199"/>
      <c r="CK115" s="199"/>
      <c r="CL115" s="199"/>
      <c r="CM115" s="199"/>
      <c r="CN115" s="199"/>
      <c r="CO115" s="199"/>
      <c r="CP115" s="199"/>
      <c r="CQ115" s="199"/>
      <c r="CR115" s="199"/>
      <c r="CS115" s="199"/>
      <c r="CT115" s="199"/>
      <c r="CU115" s="199"/>
      <c r="CV115" s="199"/>
      <c r="CW115" s="199"/>
      <c r="CX115" s="199"/>
      <c r="CY115" s="199"/>
      <c r="CZ115" s="199"/>
      <c r="DA115" s="199"/>
      <c r="DB115" s="199"/>
      <c r="DC115" s="199"/>
      <c r="DD115" s="199"/>
      <c r="DE115" s="199"/>
      <c r="DF115" s="199"/>
      <c r="DG115" s="199"/>
      <c r="DH115" s="199"/>
      <c r="DI115" s="199"/>
      <c r="DJ115" s="199"/>
      <c r="DK115" s="199"/>
      <c r="DL115" s="199"/>
      <c r="DM115" s="199"/>
      <c r="DN115" s="199"/>
      <c r="DO115" s="199"/>
      <c r="DP115" s="199"/>
      <c r="DQ115" s="199"/>
      <c r="DR115" s="199"/>
      <c r="DS115" s="199"/>
      <c r="DT115" s="199"/>
      <c r="DU115" s="199"/>
      <c r="DV115" s="199"/>
      <c r="DW115" s="199"/>
      <c r="DX115" s="199"/>
      <c r="DY115" s="199"/>
      <c r="DZ115" s="199"/>
      <c r="EA115" s="199"/>
      <c r="EB115" s="199"/>
      <c r="EC115" s="199"/>
      <c r="ED115" s="199"/>
      <c r="EE115" s="199"/>
      <c r="EF115" s="199"/>
      <c r="EG115" s="199"/>
      <c r="EH115" s="199"/>
      <c r="EI115" s="199"/>
      <c r="EJ115" s="199"/>
      <c r="EK115" s="199"/>
      <c r="EL115" s="199"/>
      <c r="EM115" s="199"/>
      <c r="EN115" s="199"/>
      <c r="EO115" s="199"/>
      <c r="EP115" s="199"/>
      <c r="EQ115" s="199"/>
      <c r="ER115" s="199"/>
      <c r="ES115" s="199"/>
      <c r="ET115" s="199"/>
      <c r="EU115" s="199"/>
      <c r="EV115" s="199"/>
      <c r="EW115" s="199"/>
      <c r="EX115" s="199"/>
      <c r="EY115" s="199"/>
      <c r="EZ115" s="199"/>
      <c r="FA115" s="199"/>
      <c r="FB115" s="199"/>
      <c r="FC115" s="199"/>
      <c r="FD115" s="199"/>
      <c r="FE115" s="199"/>
      <c r="FF115" s="199"/>
      <c r="FG115" s="199"/>
      <c r="FH115" s="199"/>
      <c r="FI115" s="199"/>
      <c r="FJ115" s="199"/>
      <c r="FK115" s="199"/>
      <c r="FL115" s="199"/>
      <c r="FM115" s="199"/>
      <c r="FN115" s="199"/>
      <c r="FO115" s="199"/>
      <c r="FP115" s="199"/>
      <c r="FQ115" s="199"/>
      <c r="FR115" s="199"/>
      <c r="FS115" s="199"/>
      <c r="FT115" s="199"/>
      <c r="FU115" s="199"/>
      <c r="FV115" s="199"/>
      <c r="FW115" s="199"/>
      <c r="FX115" s="199"/>
      <c r="FY115" s="199"/>
      <c r="FZ115" s="199"/>
      <c r="GA115" s="199"/>
      <c r="GB115" s="199"/>
      <c r="GC115" s="199"/>
      <c r="GD115" s="199"/>
      <c r="GE115" s="199"/>
      <c r="GF115" s="199"/>
      <c r="GG115" s="199"/>
      <c r="GH115" s="199"/>
      <c r="GI115" s="199"/>
      <c r="GJ115" s="199"/>
      <c r="GK115" s="199"/>
      <c r="GL115" s="199"/>
      <c r="GM115" s="199"/>
      <c r="GN115" s="199"/>
      <c r="GO115" s="199"/>
      <c r="GP115" s="199"/>
      <c r="GQ115" s="199"/>
      <c r="GR115" s="199"/>
      <c r="GS115" s="199"/>
      <c r="GT115" s="199"/>
      <c r="GU115" s="199"/>
      <c r="GV115" s="199"/>
      <c r="GW115" s="199"/>
      <c r="GX115" s="199"/>
      <c r="GY115" s="199"/>
      <c r="GZ115" s="199"/>
      <c r="HA115" s="199"/>
      <c r="HB115" s="199"/>
      <c r="HC115" s="199"/>
      <c r="HD115" s="199"/>
      <c r="HE115" s="199"/>
      <c r="HF115" s="199"/>
      <c r="HG115" s="199"/>
      <c r="HH115" s="199"/>
      <c r="HI115" s="199"/>
      <c r="HJ115" s="199"/>
      <c r="HK115" s="199"/>
      <c r="HL115" s="199"/>
      <c r="HM115" s="199"/>
      <c r="HN115" s="199"/>
      <c r="HO115" s="199"/>
      <c r="HP115" s="199"/>
      <c r="HQ115" s="199"/>
      <c r="HR115" s="199"/>
      <c r="HS115" s="199"/>
      <c r="HT115" s="199"/>
      <c r="HU115" s="199"/>
      <c r="HV115" s="199"/>
      <c r="HW115" s="199"/>
      <c r="HX115" s="199"/>
      <c r="HY115" s="199"/>
      <c r="HZ115" s="199"/>
      <c r="IA115" s="199"/>
      <c r="IB115" s="199"/>
      <c r="IC115" s="199"/>
      <c r="ID115" s="199"/>
      <c r="IE115" s="199"/>
      <c r="IF115" s="199"/>
      <c r="IG115" s="199"/>
      <c r="IH115" s="199"/>
      <c r="II115" s="199"/>
      <c r="IJ115" s="199"/>
      <c r="IK115" s="199"/>
      <c r="IL115" s="199"/>
      <c r="IM115" s="199"/>
      <c r="IN115" s="199"/>
      <c r="IO115" s="199"/>
      <c r="IP115" s="199"/>
      <c r="IQ115" s="199"/>
      <c r="IR115" s="199"/>
      <c r="IS115" s="199"/>
      <c r="IT115" s="199"/>
      <c r="IU115" s="199"/>
      <c r="IV115" s="199"/>
    </row>
    <row r="116" ht="31.199999999999999">
      <c r="A116" s="212" t="s">
        <v>505</v>
      </c>
      <c r="B116" s="192"/>
      <c r="C116" s="192"/>
      <c r="D116" s="192"/>
      <c r="E116" s="192"/>
      <c r="F116" s="192"/>
      <c r="G116" s="192"/>
      <c r="H116" s="192"/>
      <c r="I116" s="311"/>
      <c r="J116" s="320"/>
      <c r="K116" s="320"/>
      <c r="L116" s="320"/>
      <c r="M116" s="320"/>
      <c r="N116" s="320"/>
      <c r="O116" s="320"/>
      <c r="P116" s="320"/>
      <c r="Q116" s="320"/>
      <c r="R116" s="320"/>
      <c r="S116" s="320"/>
      <c r="T116" s="320"/>
      <c r="U116" s="320"/>
      <c r="V116" s="320"/>
      <c r="W116" s="199"/>
      <c r="X116" s="199"/>
      <c r="Y116" s="199"/>
      <c r="Z116" s="199"/>
      <c r="AA116" s="199"/>
      <c r="AB116" s="199"/>
      <c r="AC116" s="199"/>
      <c r="AD116" s="199"/>
      <c r="AE116" s="199"/>
      <c r="AF116" s="199"/>
      <c r="AG116" s="199"/>
      <c r="AH116" s="199"/>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199"/>
      <c r="BR116" s="199"/>
      <c r="BS116" s="199"/>
      <c r="BT116" s="199"/>
      <c r="BU116" s="199"/>
      <c r="BV116" s="199"/>
      <c r="BW116" s="199"/>
      <c r="BX116" s="199"/>
      <c r="BY116" s="199"/>
      <c r="BZ116" s="199"/>
      <c r="CA116" s="199"/>
      <c r="CB116" s="199"/>
      <c r="CC116" s="199"/>
      <c r="CD116" s="199"/>
      <c r="CE116" s="199"/>
      <c r="CF116" s="199"/>
      <c r="CG116" s="199"/>
      <c r="CH116" s="199"/>
      <c r="CI116" s="199"/>
      <c r="CJ116" s="199"/>
      <c r="CK116" s="199"/>
      <c r="CL116" s="199"/>
      <c r="CM116" s="199"/>
      <c r="CN116" s="199"/>
      <c r="CO116" s="199"/>
      <c r="CP116" s="199"/>
      <c r="CQ116" s="199"/>
      <c r="CR116" s="199"/>
      <c r="CS116" s="199"/>
      <c r="CT116" s="199"/>
      <c r="CU116" s="199"/>
      <c r="CV116" s="199"/>
      <c r="CW116" s="199"/>
      <c r="CX116" s="199"/>
      <c r="CY116" s="199"/>
      <c r="CZ116" s="199"/>
      <c r="DA116" s="199"/>
      <c r="DB116" s="199"/>
      <c r="DC116" s="199"/>
      <c r="DD116" s="199"/>
      <c r="DE116" s="199"/>
      <c r="DF116" s="199"/>
      <c r="DG116" s="199"/>
      <c r="DH116" s="199"/>
      <c r="DI116" s="199"/>
      <c r="DJ116" s="199"/>
      <c r="DK116" s="199"/>
      <c r="DL116" s="199"/>
      <c r="DM116" s="199"/>
      <c r="DN116" s="199"/>
      <c r="DO116" s="199"/>
      <c r="DP116" s="199"/>
      <c r="DQ116" s="199"/>
      <c r="DR116" s="199"/>
      <c r="DS116" s="199"/>
      <c r="DT116" s="199"/>
      <c r="DU116" s="199"/>
      <c r="DV116" s="199"/>
      <c r="DW116" s="199"/>
      <c r="DX116" s="199"/>
      <c r="DY116" s="199"/>
      <c r="DZ116" s="199"/>
      <c r="EA116" s="199"/>
      <c r="EB116" s="199"/>
      <c r="EC116" s="199"/>
      <c r="ED116" s="199"/>
      <c r="EE116" s="199"/>
      <c r="EF116" s="199"/>
      <c r="EG116" s="199"/>
      <c r="EH116" s="199"/>
      <c r="EI116" s="199"/>
      <c r="EJ116" s="199"/>
      <c r="EK116" s="199"/>
      <c r="EL116" s="199"/>
      <c r="EM116" s="199"/>
      <c r="EN116" s="199"/>
      <c r="EO116" s="199"/>
      <c r="EP116" s="199"/>
      <c r="EQ116" s="199"/>
      <c r="ER116" s="199"/>
      <c r="ES116" s="199"/>
      <c r="ET116" s="199"/>
      <c r="EU116" s="199"/>
      <c r="EV116" s="199"/>
      <c r="EW116" s="199"/>
      <c r="EX116" s="199"/>
      <c r="EY116" s="199"/>
      <c r="EZ116" s="199"/>
      <c r="FA116" s="199"/>
      <c r="FB116" s="199"/>
      <c r="FC116" s="199"/>
      <c r="FD116" s="199"/>
      <c r="FE116" s="199"/>
      <c r="FF116" s="199"/>
      <c r="FG116" s="199"/>
      <c r="FH116" s="199"/>
      <c r="FI116" s="199"/>
      <c r="FJ116" s="199"/>
      <c r="FK116" s="199"/>
      <c r="FL116" s="199"/>
      <c r="FM116" s="199"/>
      <c r="FN116" s="199"/>
      <c r="FO116" s="199"/>
      <c r="FP116" s="199"/>
      <c r="FQ116" s="199"/>
      <c r="FR116" s="199"/>
      <c r="FS116" s="199"/>
      <c r="FT116" s="199"/>
      <c r="FU116" s="199"/>
      <c r="FV116" s="199"/>
      <c r="FW116" s="199"/>
      <c r="FX116" s="199"/>
      <c r="FY116" s="199"/>
      <c r="FZ116" s="199"/>
      <c r="GA116" s="199"/>
      <c r="GB116" s="199"/>
      <c r="GC116" s="199"/>
      <c r="GD116" s="199"/>
      <c r="GE116" s="199"/>
      <c r="GF116" s="199"/>
      <c r="GG116" s="199"/>
      <c r="GH116" s="199"/>
      <c r="GI116" s="199"/>
      <c r="GJ116" s="199"/>
      <c r="GK116" s="199"/>
      <c r="GL116" s="199"/>
      <c r="GM116" s="199"/>
      <c r="GN116" s="199"/>
      <c r="GO116" s="199"/>
      <c r="GP116" s="199"/>
      <c r="GQ116" s="199"/>
      <c r="GR116" s="199"/>
      <c r="GS116" s="199"/>
      <c r="GT116" s="199"/>
      <c r="GU116" s="199"/>
      <c r="GV116" s="199"/>
      <c r="GW116" s="199"/>
      <c r="GX116" s="199"/>
      <c r="GY116" s="199"/>
      <c r="GZ116" s="199"/>
      <c r="HA116" s="199"/>
      <c r="HB116" s="199"/>
      <c r="HC116" s="199"/>
      <c r="HD116" s="199"/>
      <c r="HE116" s="199"/>
      <c r="HF116" s="199"/>
      <c r="HG116" s="199"/>
      <c r="HH116" s="199"/>
      <c r="HI116" s="199"/>
      <c r="HJ116" s="199"/>
      <c r="HK116" s="199"/>
      <c r="HL116" s="199"/>
      <c r="HM116" s="199"/>
      <c r="HN116" s="199"/>
      <c r="HO116" s="199"/>
      <c r="HP116" s="199"/>
      <c r="HQ116" s="199"/>
      <c r="HR116" s="199"/>
      <c r="HS116" s="199"/>
      <c r="HT116" s="199"/>
      <c r="HU116" s="199"/>
      <c r="HV116" s="199"/>
      <c r="HW116" s="199"/>
      <c r="HX116" s="199"/>
      <c r="HY116" s="199"/>
      <c r="HZ116" s="199"/>
      <c r="IA116" s="199"/>
      <c r="IB116" s="199"/>
      <c r="IC116" s="199"/>
      <c r="ID116" s="199"/>
      <c r="IE116" s="199"/>
      <c r="IF116" s="199"/>
      <c r="IG116" s="199"/>
      <c r="IH116" s="199"/>
      <c r="II116" s="199"/>
      <c r="IJ116" s="199"/>
      <c r="IK116" s="199"/>
      <c r="IL116" s="199"/>
      <c r="IM116" s="199"/>
      <c r="IN116" s="199"/>
      <c r="IO116" s="199"/>
      <c r="IP116" s="199"/>
      <c r="IQ116" s="199"/>
      <c r="IR116" s="199"/>
      <c r="IS116" s="199"/>
      <c r="IT116" s="199"/>
      <c r="IU116" s="199"/>
      <c r="IV116" s="199"/>
    </row>
    <row r="117">
      <c r="A117" s="199"/>
      <c r="B117" s="199"/>
      <c r="C117" s="199"/>
      <c r="D117" s="199"/>
      <c r="E117" s="199"/>
      <c r="F117" s="199"/>
      <c r="G117" s="199"/>
      <c r="H117" s="199"/>
      <c r="I117" s="199"/>
      <c r="J117" s="199"/>
      <c r="K117" s="199"/>
      <c r="L117" s="199"/>
      <c r="M117" s="199"/>
      <c r="N117" s="199"/>
      <c r="O117" s="199"/>
      <c r="P117" s="199"/>
      <c r="Q117" s="199"/>
      <c r="R117" s="199"/>
      <c r="S117" s="199"/>
      <c r="T117" s="199"/>
      <c r="U117" s="199"/>
      <c r="V117" s="199"/>
      <c r="W117" s="199"/>
      <c r="X117" s="199"/>
      <c r="Y117" s="199"/>
      <c r="Z117" s="199"/>
      <c r="AA117" s="199"/>
      <c r="AB117" s="199"/>
      <c r="AC117" s="199"/>
      <c r="AD117" s="199"/>
      <c r="AE117" s="199"/>
      <c r="AF117" s="199"/>
      <c r="AG117" s="199"/>
      <c r="AH117" s="199"/>
      <c r="AI117" s="65"/>
      <c r="AJ117" s="65"/>
      <c r="AK117" s="65"/>
      <c r="AL117" s="65"/>
      <c r="AM117" s="65"/>
      <c r="AN117" s="65"/>
      <c r="AO117" s="65"/>
      <c r="AP117" s="65"/>
      <c r="AQ117" s="65"/>
      <c r="AR117" s="65"/>
      <c r="AS117" s="65"/>
      <c r="AT117" s="65"/>
      <c r="AU117" s="65"/>
      <c r="AV117" s="65"/>
      <c r="AW117" s="65"/>
      <c r="AX117" s="65"/>
      <c r="AY117" s="65"/>
      <c r="AZ117" s="65"/>
      <c r="BA117" s="65"/>
      <c r="BB117" s="65"/>
      <c r="BC117" s="65"/>
      <c r="BD117" s="65"/>
      <c r="BE117" s="65"/>
      <c r="BF117" s="65"/>
      <c r="BG117" s="65"/>
      <c r="BH117" s="65"/>
      <c r="BI117" s="65"/>
      <c r="BJ117" s="65"/>
      <c r="BK117" s="65"/>
      <c r="BL117" s="65"/>
      <c r="BM117" s="65"/>
      <c r="BN117" s="65"/>
      <c r="BO117" s="65"/>
      <c r="BP117" s="65"/>
      <c r="BQ117" s="199"/>
      <c r="BR117" s="199"/>
      <c r="BS117" s="199"/>
      <c r="BT117" s="199"/>
      <c r="BU117" s="199"/>
      <c r="BV117" s="199"/>
      <c r="BW117" s="199"/>
      <c r="BX117" s="199"/>
      <c r="BY117" s="199"/>
      <c r="BZ117" s="199"/>
      <c r="CA117" s="199"/>
      <c r="CB117" s="199"/>
      <c r="CC117" s="199"/>
      <c r="CD117" s="199"/>
      <c r="CE117" s="199"/>
      <c r="CF117" s="199"/>
      <c r="CG117" s="199"/>
      <c r="CH117" s="199"/>
      <c r="CI117" s="199"/>
      <c r="CJ117" s="199"/>
      <c r="CK117" s="199"/>
      <c r="CL117" s="199"/>
      <c r="CM117" s="199"/>
      <c r="CN117" s="199"/>
      <c r="CO117" s="199"/>
      <c r="CP117" s="199"/>
      <c r="CQ117" s="199"/>
      <c r="CR117" s="199"/>
      <c r="CS117" s="199"/>
      <c r="CT117" s="199"/>
      <c r="CU117" s="199"/>
      <c r="CV117" s="199"/>
      <c r="CW117" s="199"/>
      <c r="CX117" s="199"/>
      <c r="CY117" s="199"/>
      <c r="CZ117" s="199"/>
      <c r="DA117" s="199"/>
      <c r="DB117" s="199"/>
      <c r="DC117" s="199"/>
      <c r="DD117" s="199"/>
      <c r="DE117" s="199"/>
      <c r="DF117" s="199"/>
      <c r="DG117" s="199"/>
      <c r="DH117" s="199"/>
      <c r="DI117" s="199"/>
      <c r="DJ117" s="199"/>
      <c r="DK117" s="199"/>
      <c r="DL117" s="199"/>
      <c r="DM117" s="199"/>
      <c r="DN117" s="199"/>
      <c r="DO117" s="199"/>
      <c r="DP117" s="199"/>
      <c r="DQ117" s="199"/>
      <c r="DR117" s="199"/>
      <c r="DS117" s="199"/>
      <c r="DT117" s="199"/>
      <c r="DU117" s="199"/>
      <c r="DV117" s="199"/>
      <c r="DW117" s="199"/>
      <c r="DX117" s="199"/>
      <c r="DY117" s="199"/>
      <c r="DZ117" s="199"/>
      <c r="EA117" s="199"/>
      <c r="EB117" s="199"/>
      <c r="EC117" s="199"/>
      <c r="ED117" s="199"/>
      <c r="EE117" s="199"/>
      <c r="EF117" s="199"/>
      <c r="EG117" s="199"/>
      <c r="EH117" s="199"/>
      <c r="EI117" s="199"/>
      <c r="EJ117" s="199"/>
      <c r="EK117" s="199"/>
      <c r="EL117" s="199"/>
      <c r="EM117" s="199"/>
      <c r="EN117" s="199"/>
      <c r="EO117" s="199"/>
      <c r="EP117" s="199"/>
      <c r="EQ117" s="199"/>
      <c r="ER117" s="199"/>
      <c r="ES117" s="199"/>
      <c r="ET117" s="199"/>
      <c r="EU117" s="199"/>
      <c r="EV117" s="199"/>
      <c r="EW117" s="199"/>
      <c r="EX117" s="199"/>
      <c r="EY117" s="199"/>
      <c r="EZ117" s="199"/>
      <c r="FA117" s="199"/>
      <c r="FB117" s="199"/>
      <c r="FC117" s="199"/>
      <c r="FD117" s="199"/>
      <c r="FE117" s="199"/>
      <c r="FF117" s="199"/>
      <c r="FG117" s="199"/>
      <c r="FH117" s="199"/>
      <c r="FI117" s="199"/>
      <c r="FJ117" s="199"/>
      <c r="FK117" s="199"/>
      <c r="FL117" s="199"/>
      <c r="FM117" s="199"/>
      <c r="FN117" s="199"/>
      <c r="FO117" s="199"/>
      <c r="FP117" s="199"/>
      <c r="FQ117" s="199"/>
      <c r="FR117" s="199"/>
      <c r="FS117" s="199"/>
      <c r="FT117" s="199"/>
      <c r="FU117" s="199"/>
      <c r="FV117" s="199"/>
      <c r="FW117" s="199"/>
      <c r="FX117" s="199"/>
      <c r="FY117" s="199"/>
      <c r="FZ117" s="199"/>
      <c r="GA117" s="199"/>
      <c r="GB117" s="199"/>
      <c r="GC117" s="199"/>
      <c r="GD117" s="199"/>
      <c r="GE117" s="199"/>
      <c r="GF117" s="199"/>
      <c r="GG117" s="199"/>
      <c r="GH117" s="199"/>
      <c r="GI117" s="199"/>
      <c r="GJ117" s="199"/>
      <c r="GK117" s="199"/>
      <c r="GL117" s="199"/>
      <c r="GM117" s="199"/>
      <c r="GN117" s="199"/>
      <c r="GO117" s="199"/>
      <c r="GP117" s="199"/>
      <c r="GQ117" s="199"/>
      <c r="GR117" s="199"/>
      <c r="GS117" s="199"/>
      <c r="GT117" s="199"/>
      <c r="GU117" s="199"/>
      <c r="GV117" s="199"/>
      <c r="GW117" s="199"/>
      <c r="GX117" s="199"/>
      <c r="GY117" s="199"/>
      <c r="GZ117" s="199"/>
      <c r="HA117" s="199"/>
      <c r="HB117" s="199"/>
      <c r="HC117" s="199"/>
      <c r="HD117" s="199"/>
      <c r="HE117" s="199"/>
      <c r="HF117" s="199"/>
      <c r="HG117" s="199"/>
      <c r="HH117" s="199"/>
      <c r="HI117" s="199"/>
      <c r="HJ117" s="199"/>
      <c r="HK117" s="199"/>
      <c r="HL117" s="199"/>
      <c r="HM117" s="199"/>
      <c r="HN117" s="199"/>
      <c r="HO117" s="199"/>
      <c r="HP117" s="199"/>
      <c r="HQ117" s="199"/>
      <c r="HR117" s="199"/>
      <c r="HS117" s="199"/>
      <c r="HT117" s="199"/>
      <c r="HU117" s="199"/>
      <c r="HV117" s="199"/>
      <c r="HW117" s="199"/>
      <c r="HX117" s="199"/>
      <c r="HY117" s="199"/>
      <c r="HZ117" s="199"/>
      <c r="IA117" s="199"/>
      <c r="IB117" s="199"/>
      <c r="IC117" s="199"/>
      <c r="ID117" s="199"/>
      <c r="IE117" s="199"/>
      <c r="IF117" s="199"/>
      <c r="IG117" s="199"/>
      <c r="IH117" s="199"/>
      <c r="II117" s="199"/>
      <c r="IJ117" s="199"/>
      <c r="IK117" s="199"/>
      <c r="IL117" s="199"/>
      <c r="IM117" s="199"/>
      <c r="IN117" s="199"/>
      <c r="IO117" s="199"/>
      <c r="IP117" s="199"/>
      <c r="IQ117" s="199"/>
      <c r="IR117" s="199"/>
      <c r="IS117" s="199"/>
      <c r="IT117" s="199"/>
      <c r="IU117" s="199"/>
      <c r="IV117" s="199"/>
    </row>
    <row r="129">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65"/>
      <c r="AH129" s="65"/>
      <c r="BQ129" s="65"/>
      <c r="BR129" s="65"/>
      <c r="BS129" s="65"/>
      <c r="BT129" s="65"/>
      <c r="BU129" s="65"/>
      <c r="BV129" s="65"/>
      <c r="BW129" s="65"/>
      <c r="BX129" s="65"/>
      <c r="BY129" s="65"/>
      <c r="BZ129" s="65"/>
      <c r="CA129" s="65"/>
      <c r="CB129" s="65"/>
      <c r="CC129" s="65"/>
      <c r="CD129" s="65"/>
      <c r="CE129" s="65"/>
      <c r="CF129" s="65"/>
      <c r="CG129" s="65"/>
      <c r="CH129" s="65"/>
      <c r="CI129" s="65"/>
      <c r="CJ129" s="65"/>
      <c r="CK129" s="65"/>
      <c r="CL129" s="65"/>
      <c r="CM129" s="65"/>
      <c r="CN129" s="65"/>
      <c r="CO129" s="65"/>
      <c r="CP129" s="65"/>
      <c r="CQ129" s="65"/>
      <c r="CR129" s="65"/>
      <c r="CS129" s="65"/>
      <c r="CT129" s="65"/>
      <c r="CU129" s="65"/>
      <c r="CV129" s="65"/>
      <c r="CW129" s="65"/>
      <c r="CX129" s="65"/>
      <c r="CY129" s="65"/>
      <c r="CZ129" s="65"/>
      <c r="DA129" s="65"/>
      <c r="DB129" s="65"/>
      <c r="DC129" s="65"/>
      <c r="DD129" s="65"/>
      <c r="DE129" s="65"/>
      <c r="DF129" s="65"/>
      <c r="DG129" s="65"/>
      <c r="DH129" s="65"/>
      <c r="DI129" s="65"/>
      <c r="DJ129" s="65"/>
      <c r="DK129" s="65"/>
      <c r="DL129" s="65"/>
      <c r="DM129" s="65"/>
      <c r="DN129" s="65"/>
      <c r="DO129" s="65"/>
      <c r="DP129" s="65"/>
      <c r="DQ129" s="65"/>
      <c r="DR129" s="65"/>
      <c r="DS129" s="65"/>
      <c r="DT129" s="65"/>
      <c r="DU129" s="65"/>
      <c r="DV129" s="65"/>
      <c r="DW129" s="65"/>
      <c r="DX129" s="65"/>
      <c r="DY129" s="65"/>
      <c r="DZ129" s="65"/>
      <c r="EA129" s="65"/>
      <c r="EB129" s="65"/>
      <c r="EC129" s="65"/>
      <c r="ED129" s="65"/>
      <c r="EE129" s="65"/>
      <c r="EF129" s="65"/>
      <c r="EG129" s="65"/>
      <c r="EH129" s="65"/>
      <c r="EI129" s="65"/>
      <c r="EJ129" s="65"/>
      <c r="EK129" s="65"/>
      <c r="EL129" s="65"/>
      <c r="EM129" s="65"/>
      <c r="EN129" s="65"/>
      <c r="EO129" s="65"/>
      <c r="EP129" s="65"/>
      <c r="EQ129" s="65"/>
      <c r="ER129" s="65"/>
      <c r="ES129" s="65"/>
      <c r="ET129" s="65"/>
      <c r="EU129" s="65"/>
      <c r="EV129" s="65"/>
      <c r="EW129" s="65"/>
      <c r="EX129" s="65"/>
      <c r="EY129" s="65"/>
      <c r="EZ129" s="65"/>
      <c r="FA129" s="65"/>
      <c r="FB129" s="65"/>
      <c r="FC129" s="65"/>
      <c r="FD129" s="65"/>
      <c r="FE129" s="65"/>
      <c r="FF129" s="65"/>
      <c r="FG129" s="65"/>
      <c r="FH129" s="65"/>
      <c r="FI129" s="65"/>
      <c r="FJ129" s="65"/>
      <c r="FK129" s="65"/>
      <c r="FL129" s="65"/>
      <c r="FM129" s="65"/>
      <c r="FN129" s="65"/>
      <c r="FO129" s="65"/>
      <c r="FP129" s="65"/>
      <c r="FQ129" s="65"/>
      <c r="FR129" s="65"/>
      <c r="FS129" s="65"/>
      <c r="FT129" s="65"/>
      <c r="FU129" s="65"/>
      <c r="FV129" s="65"/>
      <c r="FW129" s="65"/>
      <c r="FX129" s="65"/>
      <c r="FY129" s="65"/>
      <c r="FZ129" s="65"/>
      <c r="GA129" s="65"/>
      <c r="GB129" s="65"/>
      <c r="GC129" s="65"/>
      <c r="GD129" s="65"/>
      <c r="GE129" s="65"/>
      <c r="GF129" s="65"/>
      <c r="GG129" s="65"/>
      <c r="GH129" s="65"/>
      <c r="GI129" s="65"/>
      <c r="GJ129" s="65"/>
      <c r="GK129" s="65"/>
      <c r="GL129" s="65"/>
      <c r="GM129" s="65"/>
      <c r="GN129" s="65"/>
      <c r="GO129" s="65"/>
      <c r="GP129" s="65"/>
      <c r="GQ129" s="65"/>
      <c r="GR129" s="65"/>
      <c r="GS129" s="65"/>
      <c r="GT129" s="65"/>
      <c r="GU129" s="65"/>
      <c r="GV129" s="65"/>
      <c r="GW129" s="65"/>
      <c r="GX129" s="65"/>
      <c r="GY129" s="65"/>
      <c r="GZ129" s="65"/>
      <c r="HA129" s="65"/>
      <c r="HB129" s="65"/>
      <c r="HC129" s="65"/>
      <c r="HD129" s="65"/>
      <c r="HE129" s="65"/>
      <c r="HF129" s="65"/>
      <c r="HG129" s="65"/>
      <c r="HH129" s="65"/>
      <c r="HI129" s="65"/>
      <c r="HJ129" s="65"/>
      <c r="HK129" s="65"/>
      <c r="HL129" s="65"/>
      <c r="HM129" s="65"/>
      <c r="HN129" s="65"/>
      <c r="HO129" s="65"/>
      <c r="HP129" s="65"/>
      <c r="HQ129" s="65"/>
      <c r="HR129" s="65"/>
      <c r="HS129" s="65"/>
      <c r="HT129" s="65"/>
      <c r="HU129" s="65"/>
      <c r="HV129" s="65"/>
      <c r="HW129" s="65"/>
      <c r="HX129" s="65"/>
      <c r="HY129" s="65"/>
      <c r="HZ129" s="65"/>
      <c r="IA129" s="65"/>
      <c r="IB129" s="65"/>
      <c r="IC129" s="65"/>
      <c r="ID129" s="65"/>
      <c r="IE129" s="65"/>
      <c r="IF129" s="65"/>
      <c r="IG129" s="65"/>
      <c r="IH129" s="65"/>
      <c r="II129" s="65"/>
      <c r="IJ129" s="65"/>
      <c r="IK129" s="65"/>
      <c r="IL129" s="65"/>
      <c r="IM129" s="65"/>
      <c r="IN129" s="65"/>
      <c r="IO129" s="65"/>
      <c r="IP129" s="65"/>
      <c r="IQ129" s="65"/>
      <c r="IR129" s="65"/>
      <c r="IS129" s="65"/>
      <c r="IT129" s="65"/>
      <c r="IU129" s="65"/>
      <c r="IV129" s="65"/>
    </row>
  </sheetData>
  <mergeCells count="178">
    <mergeCell ref="A2:A4"/>
    <mergeCell ref="B2:B4"/>
    <mergeCell ref="C2:J3"/>
    <mergeCell ref="K2:R3"/>
    <mergeCell ref="S2:AM2"/>
    <mergeCell ref="S3:U3"/>
    <mergeCell ref="V3:X3"/>
    <mergeCell ref="Y3:AA3"/>
    <mergeCell ref="AB3:AD3"/>
    <mergeCell ref="AE3:AG3"/>
    <mergeCell ref="AH3:AJ3"/>
    <mergeCell ref="AK3:AM3"/>
    <mergeCell ref="A21:A23"/>
    <mergeCell ref="B21:B23"/>
    <mergeCell ref="C21:I22"/>
    <mergeCell ref="J21:P22"/>
    <mergeCell ref="Q21:AH21"/>
    <mergeCell ref="Q22:S22"/>
    <mergeCell ref="T22:V22"/>
    <mergeCell ref="W22:Y22"/>
    <mergeCell ref="Z22:AB22"/>
    <mergeCell ref="AC22:AE22"/>
    <mergeCell ref="AF22:AH22"/>
    <mergeCell ref="A41:A42"/>
    <mergeCell ref="B41:F41"/>
    <mergeCell ref="G41:K41"/>
    <mergeCell ref="L41:P41"/>
    <mergeCell ref="Q41:U41"/>
    <mergeCell ref="V41:Z41"/>
    <mergeCell ref="AA41:AE41"/>
    <mergeCell ref="D42:F42"/>
    <mergeCell ref="I42:K42"/>
    <mergeCell ref="N42:P42"/>
    <mergeCell ref="S42:U42"/>
    <mergeCell ref="X42:Z42"/>
    <mergeCell ref="AC42:AE42"/>
    <mergeCell ref="C43:C47"/>
    <mergeCell ref="D43:F43"/>
    <mergeCell ref="H43:H47"/>
    <mergeCell ref="I43:K43"/>
    <mergeCell ref="M43:M47"/>
    <mergeCell ref="N43:P43"/>
    <mergeCell ref="R43:R47"/>
    <mergeCell ref="S43:U43"/>
    <mergeCell ref="W43:W47"/>
    <mergeCell ref="X43:Z43"/>
    <mergeCell ref="AB43:AB47"/>
    <mergeCell ref="AC43:AE43"/>
    <mergeCell ref="D44:F44"/>
    <mergeCell ref="I44:K44"/>
    <mergeCell ref="N44:P44"/>
    <mergeCell ref="S44:U44"/>
    <mergeCell ref="X44:Z44"/>
    <mergeCell ref="AC44:AE44"/>
    <mergeCell ref="D45:F45"/>
    <mergeCell ref="I45:K45"/>
    <mergeCell ref="N45:P45"/>
    <mergeCell ref="S45:U45"/>
    <mergeCell ref="X45:Z45"/>
    <mergeCell ref="AC45:AE45"/>
    <mergeCell ref="D46:F46"/>
    <mergeCell ref="I46:K46"/>
    <mergeCell ref="N46:P46"/>
    <mergeCell ref="S46:U46"/>
    <mergeCell ref="X46:Z46"/>
    <mergeCell ref="AC46:AE46"/>
    <mergeCell ref="D47:F47"/>
    <mergeCell ref="I47:K47"/>
    <mergeCell ref="N47:P47"/>
    <mergeCell ref="S47:U47"/>
    <mergeCell ref="X47:Z47"/>
    <mergeCell ref="AC47:AE47"/>
    <mergeCell ref="A49:A52"/>
    <mergeCell ref="B49:AE52"/>
    <mergeCell ref="A55:A56"/>
    <mergeCell ref="B55:F55"/>
    <mergeCell ref="G55:K55"/>
    <mergeCell ref="L55:P55"/>
    <mergeCell ref="Q55:U55"/>
    <mergeCell ref="V55:Z55"/>
    <mergeCell ref="AA55:AE55"/>
    <mergeCell ref="D56:F56"/>
    <mergeCell ref="I56:K56"/>
    <mergeCell ref="N56:P56"/>
    <mergeCell ref="S56:U56"/>
    <mergeCell ref="X56:Z56"/>
    <mergeCell ref="AC56:AE56"/>
    <mergeCell ref="C57:C61"/>
    <mergeCell ref="D57:F57"/>
    <mergeCell ref="H57:H61"/>
    <mergeCell ref="I57:K57"/>
    <mergeCell ref="M57:M61"/>
    <mergeCell ref="N57:P57"/>
    <mergeCell ref="R57:R61"/>
    <mergeCell ref="S57:U57"/>
    <mergeCell ref="W57:W61"/>
    <mergeCell ref="X57:Z57"/>
    <mergeCell ref="AB57:AB61"/>
    <mergeCell ref="AC57:AE57"/>
    <mergeCell ref="D58:F58"/>
    <mergeCell ref="I58:K58"/>
    <mergeCell ref="N58:P58"/>
    <mergeCell ref="S58:U58"/>
    <mergeCell ref="X58:Z58"/>
    <mergeCell ref="AC58:AE58"/>
    <mergeCell ref="D59:F59"/>
    <mergeCell ref="I59:K59"/>
    <mergeCell ref="N59:P59"/>
    <mergeCell ref="S59:U59"/>
    <mergeCell ref="X59:Z59"/>
    <mergeCell ref="AC59:AE59"/>
    <mergeCell ref="D60:F60"/>
    <mergeCell ref="I60:K60"/>
    <mergeCell ref="N60:P60"/>
    <mergeCell ref="S60:U60"/>
    <mergeCell ref="X60:Z60"/>
    <mergeCell ref="AC60:AE60"/>
    <mergeCell ref="D61:F61"/>
    <mergeCell ref="I61:K61"/>
    <mergeCell ref="N61:P61"/>
    <mergeCell ref="S61:U61"/>
    <mergeCell ref="X61:Z61"/>
    <mergeCell ref="AC61:AE61"/>
    <mergeCell ref="A63:A66"/>
    <mergeCell ref="B63:AE66"/>
    <mergeCell ref="A69:A70"/>
    <mergeCell ref="B69:F69"/>
    <mergeCell ref="G69:K69"/>
    <mergeCell ref="L69:P69"/>
    <mergeCell ref="Q69:U69"/>
    <mergeCell ref="V69:Z69"/>
    <mergeCell ref="AA69:AE69"/>
    <mergeCell ref="D70:F70"/>
    <mergeCell ref="I70:K70"/>
    <mergeCell ref="N70:P70"/>
    <mergeCell ref="S70:U70"/>
    <mergeCell ref="X70:Z70"/>
    <mergeCell ref="AC70:AE70"/>
    <mergeCell ref="C71:C74"/>
    <mergeCell ref="D71:F71"/>
    <mergeCell ref="H71:H74"/>
    <mergeCell ref="I71:K71"/>
    <mergeCell ref="M71:M74"/>
    <mergeCell ref="N71:P71"/>
    <mergeCell ref="R71:R74"/>
    <mergeCell ref="S71:U71"/>
    <mergeCell ref="W71:W74"/>
    <mergeCell ref="X71:Z71"/>
    <mergeCell ref="AB71:AB74"/>
    <mergeCell ref="AC71:AE71"/>
    <mergeCell ref="D72:F72"/>
    <mergeCell ref="I72:K72"/>
    <mergeCell ref="N72:P72"/>
    <mergeCell ref="S72:U72"/>
    <mergeCell ref="X72:Z72"/>
    <mergeCell ref="AC72:AE72"/>
    <mergeCell ref="D73:F73"/>
    <mergeCell ref="I73:K73"/>
    <mergeCell ref="N73:P73"/>
    <mergeCell ref="S73:U73"/>
    <mergeCell ref="X73:Z73"/>
    <mergeCell ref="AC73:AE73"/>
    <mergeCell ref="D74:F74"/>
    <mergeCell ref="I74:K74"/>
    <mergeCell ref="N74:P74"/>
    <mergeCell ref="S74:U74"/>
    <mergeCell ref="X74:Z74"/>
    <mergeCell ref="AC74:AE74"/>
    <mergeCell ref="A76:A79"/>
    <mergeCell ref="B76:AE79"/>
    <mergeCell ref="I91:I94"/>
    <mergeCell ref="J91:V94"/>
    <mergeCell ref="I98:I101"/>
    <mergeCell ref="J98:V101"/>
    <mergeCell ref="J103:V111"/>
    <mergeCell ref="I105:I109"/>
    <mergeCell ref="I113:I116"/>
    <mergeCell ref="J113:V1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extLst>
    <ext xmlns:x14="http://schemas.microsoft.com/office/spreadsheetml/2009/9/main" uri="{78C0D931-6437-407d-A8EE-F0AAD7539E65}">
      <x14:conditionalFormattings>
        <x14:conditionalFormatting xmlns:xm="http://schemas.microsoft.com/office/excel/2006/main">
          <x14:cfRule type="cellIs" priority="6" operator="greaterThan" id="{00180005-00CC-4799-BC78-003D003E00AA}">
            <xm:f>$C$43</xm:f>
            <x14:dxf>
              <fill>
                <patternFill patternType="solid">
                  <fgColor rgb="FFFFC7CE"/>
                  <bgColor rgb="FFFFC7CE"/>
                </patternFill>
              </fill>
            </x14:dxf>
          </x14:cfRule>
          <xm:sqref>B43:B47</xm:sqref>
        </x14:conditionalFormatting>
        <x14:conditionalFormatting xmlns:xm="http://schemas.microsoft.com/office/excel/2006/main">
          <x14:cfRule type="cellIs" priority="6" operator="greaterThan" id="{0046007B-006D-42E7-B112-00F70071009F}">
            <xm:f>$C$43</xm:f>
            <x14:dxf>
              <fill>
                <patternFill patternType="solid">
                  <fgColor rgb="FFFFC7CE"/>
                  <bgColor rgb="FFFFC7CE"/>
                </patternFill>
              </fill>
            </x14:dxf>
          </x14:cfRule>
          <xm:sqref>B43:B47</xm:sqref>
        </x14:conditionalFormatting>
        <x14:conditionalFormatting xmlns:xm="http://schemas.microsoft.com/office/excel/2006/main">
          <x14:cfRule type="cellIs" priority="5" operator="greaterThan" id="{00C40084-00C4-490B-9452-00FC00700072}">
            <xm:f>$H$43</xm:f>
            <x14:dxf>
              <fill>
                <patternFill patternType="solid">
                  <fgColor rgb="FFFFC7CE"/>
                  <bgColor rgb="FFFFC7CE"/>
                </patternFill>
              </fill>
            </x14:dxf>
          </x14:cfRule>
          <xm:sqref>G43:G47</xm:sqref>
        </x14:conditionalFormatting>
        <x14:conditionalFormatting xmlns:xm="http://schemas.microsoft.com/office/excel/2006/main">
          <x14:cfRule type="cellIs" priority="4" operator="greaterThan" id="{008700AF-0043-4FDD-A167-004D004D00E9}">
            <xm:f>$M$43</xm:f>
            <x14:dxf>
              <fill>
                <patternFill patternType="solid">
                  <fgColor rgb="FFFFC7CE"/>
                  <bgColor rgb="FFFFC7CE"/>
                </patternFill>
              </fill>
            </x14:dxf>
          </x14:cfRule>
          <xm:sqref>L43:L47</xm:sqref>
        </x14:conditionalFormatting>
        <x14:conditionalFormatting xmlns:xm="http://schemas.microsoft.com/office/excel/2006/main">
          <x14:cfRule type="cellIs" priority="3" operator="greaterThan" id="{00570032-0049-4CB8-A0A3-004400EC0081}">
            <xm:f>$R$43</xm:f>
            <x14:dxf>
              <fill>
                <patternFill patternType="solid">
                  <fgColor rgb="FFFFC7CE"/>
                  <bgColor rgb="FFFFC7CE"/>
                </patternFill>
              </fill>
            </x14:dxf>
          </x14:cfRule>
          <xm:sqref>Q43:Q47</xm:sqref>
        </x14:conditionalFormatting>
        <x14:conditionalFormatting xmlns:xm="http://schemas.microsoft.com/office/excel/2006/main">
          <x14:cfRule type="cellIs" priority="2" operator="greaterThan" id="{000900E7-0071-4697-AC65-00F6002A00BA}">
            <xm:f>$W$43</xm:f>
            <x14:dxf>
              <fill>
                <patternFill patternType="solid">
                  <fgColor rgb="FFFFC7CE"/>
                  <bgColor rgb="FFFFC7CE"/>
                </patternFill>
              </fill>
            </x14:dxf>
          </x14:cfRule>
          <xm:sqref>V43:V47</xm:sqref>
        </x14:conditionalFormatting>
        <x14:conditionalFormatting xmlns:xm="http://schemas.microsoft.com/office/excel/2006/main">
          <x14:cfRule type="cellIs" priority="1" operator="greaterThan" id="{009100B0-00FF-48A8-A23D-007B00E400E1}">
            <xm:f>$AB$43</xm:f>
            <x14:dxf>
              <fill>
                <patternFill patternType="solid">
                  <fgColor rgb="FFFFC7CE"/>
                  <bgColor rgb="FFFFC7CE"/>
                </patternFill>
              </fill>
            </x14:dxf>
          </x14:cfRule>
          <xm:sqref>AA43:AA47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ONLYOFFICE/9.3.1.8</Application>
  <DocSecurity>0</DocSecurity>
  <ScaleCrop>0</ScaleCrop>
  <HeadingPairs>
    <vt:vector size="0" baseType="variant"/>
  </HeadingPairs>
  <TitlesOfParts>
    <vt:vector size="0" baseType="lpstr"/>
  </TitlesOfParts>
  <Company>Unknown Organization</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User</dc:creator>
  <cp:revision>2</cp:revision>
  <dcterms:created xsi:type="dcterms:W3CDTF">1999-04-30T04:04:34Z</dcterms:created>
  <dcterms:modified xsi:type="dcterms:W3CDTF">2026-03-16T15:06:43Z</dcterms:modified>
</cp:coreProperties>
</file>