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212645CA-3518-4E86-BBCB-9C9CEFFAA548}" xr6:coauthVersionLast="47" xr6:coauthVersionMax="47" xr10:uidLastSave="{00000000-0000-0000-0000-000000000000}"/>
  <bookViews>
    <workbookView xWindow="-108" yWindow="-108" windowWidth="30936" windowHeight="12456" firstSheet="14" activeTab="16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state="hidden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state="hidden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17" l="1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AQ9" i="2"/>
  <c r="AO9" i="2"/>
  <c r="W9" i="2"/>
  <c r="P9" i="2"/>
  <c r="U9" i="2" s="1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W28" i="17" l="1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<sst xmlns="http://schemas.openxmlformats.org/spreadsheetml/2006/main" count="919" uniqueCount="232">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</sst>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70" formatCode="0.000000000"/>
  </numFmts>
  <fonts count="14" x14ac:knownFonts="1">
    <font>
      <sz val="11"/>
      <color theme="1"/>
      <name val="Calibri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6" borderId="1" xfId="0" applyFill="1" applyBorder="1"/>
    <xf numFmtId="0" fontId="1" fillId="0" borderId="0" xfId="1" applyProtection="1"/>
    <xf numFmtId="0" fontId="0" fillId="0" borderId="5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2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9" fillId="0" borderId="1" xfId="0" applyFont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15" borderId="1" xfId="0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2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2" fontId="13" fillId="16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6"/>
    <tableColumn id="2" xr3:uid="{00000000-0010-0000-0000-000002000000}" name="Y1" dataDxfId="15"/>
    <tableColumn id="3" xr3:uid="{00000000-0010-0000-0000-000003000000}" name="Y2" dataDxfId="14"/>
    <tableColumn id="4" xr3:uid="{00000000-0010-0000-0000-000004000000}" name="Y3" dataDxfId="13"/>
    <tableColumn id="5" xr3:uid="{00000000-0010-0000-0000-000005000000}" name="Y4" dataDxfId="12"/>
    <tableColumn id="6" xr3:uid="{00000000-0010-0000-0000-000006000000}" name="Y5" dataDxfId="11"/>
    <tableColumn id="7" xr3:uid="{00000000-0010-0000-0000-000007000000}" name="Y6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9"/>
    <tableColumn id="2" xr3:uid="{00000000-0010-0000-0100-000002000000}" name="Z1" dataDxfId="8"/>
    <tableColumn id="3" xr3:uid="{00000000-0010-0000-0100-000003000000}" name="Z2" dataDxfId="7"/>
    <tableColumn id="4" xr3:uid="{00000000-0010-0000-0100-000004000000}" name="Z3" dataDxfId="6"/>
    <tableColumn id="5" xr3:uid="{00000000-0010-0000-0100-000005000000}" name="Z4" dataDxfId="5"/>
    <tableColumn id="6" xr3:uid="{00000000-0010-0000-0100-000006000000}" name="Z5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70" t="s">
        <v>8</v>
      </c>
      <c r="D2" s="70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69" t="s">
        <v>12</v>
      </c>
      <c r="D15" s="69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69" t="s">
        <v>14</v>
      </c>
      <c r="D31" s="69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69" t="s">
        <v>17</v>
      </c>
      <c r="D45" s="69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69" t="s">
        <v>18</v>
      </c>
      <c r="D59" s="69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69" t="s">
        <v>19</v>
      </c>
      <c r="D73" s="69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69" t="s">
        <v>20</v>
      </c>
      <c r="D88" s="69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82" t="s">
        <v>139</v>
      </c>
      <c r="K1" s="83"/>
      <c r="M1" s="78" t="s">
        <v>140</v>
      </c>
      <c r="N1" s="78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84" t="s">
        <v>143</v>
      </c>
      <c r="N5" s="8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82" t="s">
        <v>144</v>
      </c>
      <c r="K7" s="8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78" t="s">
        <v>145</v>
      </c>
      <c r="N11" s="78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85" t="s">
        <v>146</v>
      </c>
      <c r="K12" s="8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84" t="s">
        <v>149</v>
      </c>
      <c r="N15" s="8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82" t="s">
        <v>151</v>
      </c>
      <c r="K17" s="8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82" t="s">
        <v>155</v>
      </c>
      <c r="K21" s="8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82" t="s">
        <v>156</v>
      </c>
      <c r="K25" s="8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82" t="s">
        <v>139</v>
      </c>
      <c r="K1" s="83"/>
      <c r="M1" s="78" t="s">
        <v>140</v>
      </c>
      <c r="N1" s="78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84" t="s">
        <v>143</v>
      </c>
      <c r="N5" s="8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82" t="s">
        <v>144</v>
      </c>
      <c r="K7" s="8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78" t="s">
        <v>145</v>
      </c>
      <c r="N11" s="78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85" t="s">
        <v>146</v>
      </c>
      <c r="K12" s="8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84" t="s">
        <v>149</v>
      </c>
      <c r="N15" s="8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82" t="s">
        <v>151</v>
      </c>
      <c r="K17" s="8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82" t="s">
        <v>155</v>
      </c>
      <c r="K21" s="8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82" t="s">
        <v>156</v>
      </c>
      <c r="K25" s="8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topLeftCell="J1" zoomScale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82" t="s">
        <v>139</v>
      </c>
      <c r="K1" s="83"/>
      <c r="M1" s="78" t="s">
        <v>140</v>
      </c>
      <c r="N1" s="78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84" t="s">
        <v>143</v>
      </c>
      <c r="N5" s="8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82" t="s">
        <v>144</v>
      </c>
      <c r="K7" s="8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78" t="s">
        <v>145</v>
      </c>
      <c r="N11" s="78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85" t="s">
        <v>146</v>
      </c>
      <c r="K12" s="8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84" t="s">
        <v>149</v>
      </c>
      <c r="N15" s="8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82" t="s">
        <v>151</v>
      </c>
      <c r="K17" s="8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82" t="s">
        <v>155</v>
      </c>
      <c r="K21" s="8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82" t="s">
        <v>156</v>
      </c>
      <c r="K25" s="8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82" t="s">
        <v>163</v>
      </c>
      <c r="J1" s="83"/>
      <c r="L1" s="78" t="s">
        <v>164</v>
      </c>
      <c r="M1" s="78"/>
    </row>
    <row r="2" spans="1:13" x14ac:dyDescent="0.3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84" t="s">
        <v>167</v>
      </c>
      <c r="M5" s="84"/>
    </row>
    <row r="6" spans="1:13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82" t="s">
        <v>168</v>
      </c>
      <c r="J7" s="83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78" t="s">
        <v>169</v>
      </c>
      <c r="M11" s="78"/>
    </row>
    <row r="12" spans="1:13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85" t="s">
        <v>170</v>
      </c>
      <c r="J12" s="86"/>
      <c r="L12" s="11" t="s">
        <v>147</v>
      </c>
      <c r="M12" s="11">
        <f>MIN(M6:M7)</f>
        <v>0.42857142857142855</v>
      </c>
    </row>
    <row r="13" spans="1:13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84" t="s">
        <v>149</v>
      </c>
      <c r="M15" s="84"/>
    </row>
    <row r="16" spans="1:13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82" t="s">
        <v>171</v>
      </c>
      <c r="J17" s="83"/>
      <c r="L17" s="12" t="s">
        <v>152</v>
      </c>
      <c r="M17" s="12">
        <v>0</v>
      </c>
    </row>
    <row r="18" spans="1:13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82" t="s">
        <v>172</v>
      </c>
      <c r="J21" s="83"/>
      <c r="L21" s="84" t="s">
        <v>173</v>
      </c>
      <c r="M21" s="84"/>
    </row>
    <row r="22" spans="1:13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82" t="s">
        <v>175</v>
      </c>
      <c r="J25" s="83"/>
    </row>
    <row r="26" spans="1:13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I12:J12"/>
    <mergeCell ref="I1:J1"/>
    <mergeCell ref="L1:M1"/>
    <mergeCell ref="L5:M5"/>
    <mergeCell ref="I7:J7"/>
    <mergeCell ref="L11:M11"/>
    <mergeCell ref="L15:M15"/>
    <mergeCell ref="I17:J17"/>
    <mergeCell ref="I21:J21"/>
    <mergeCell ref="I25:J25"/>
    <mergeCell ref="L21:M2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82" t="s">
        <v>163</v>
      </c>
      <c r="H1" s="83"/>
      <c r="J1" s="78" t="s">
        <v>164</v>
      </c>
      <c r="K1" s="78"/>
    </row>
    <row r="2" spans="1:11" x14ac:dyDescent="0.3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82" t="s">
        <v>168</v>
      </c>
      <c r="H7" s="83"/>
      <c r="J7" s="12" t="s">
        <v>180</v>
      </c>
      <c r="K7" s="12">
        <v>0.4</v>
      </c>
    </row>
    <row r="8" spans="1:11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85" t="s">
        <v>170</v>
      </c>
      <c r="H12" s="86"/>
      <c r="J12" s="12" t="s">
        <v>160</v>
      </c>
      <c r="K12" s="12">
        <f>1/(1+ABS((K2-$H$10)/$H$8)^(2*$H$9))</f>
        <v>0.5</v>
      </c>
    </row>
    <row r="13" spans="1:11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82" t="s">
        <v>171</v>
      </c>
      <c r="H17" s="83"/>
      <c r="J17" s="11" t="s">
        <v>148</v>
      </c>
      <c r="K17" s="11">
        <f>MIN(K12:K13)</f>
        <v>0.32465246735834974</v>
      </c>
    </row>
    <row r="18" spans="1:11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87" t="s">
        <v>181</v>
      </c>
      <c r="K25" s="88"/>
    </row>
    <row r="26" spans="1:11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89"/>
      <c r="K30" s="89"/>
    </row>
    <row r="31" spans="1:11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D27" zoomScale="85" zoomScaleNormal="85" workbookViewId="0">
      <selection activeCell="L50" sqref="L50"/>
    </sheetView>
  </sheetViews>
  <sheetFormatPr defaultRowHeight="14.4" x14ac:dyDescent="0.3"/>
  <cols>
    <col min="12" max="12" width="44.4414062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1" bestFit="1" customWidth="1"/>
    <col min="26" max="26" width="10.6640625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:45" x14ac:dyDescent="0.3">
      <c r="L2" s="90" t="s">
        <v>182</v>
      </c>
      <c r="M2" s="91"/>
      <c r="N2" s="91"/>
      <c r="O2" s="91"/>
      <c r="P2" s="91"/>
      <c r="Q2" s="91"/>
      <c r="R2" s="92"/>
    </row>
    <row r="3" spans="1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8.8" x14ac:dyDescent="0.3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8.8" x14ac:dyDescent="0.3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6"/>
      <c r="U5" s="96"/>
      <c r="V5" s="96"/>
    </row>
    <row r="6" spans="1:45" ht="28.8" x14ac:dyDescent="0.3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  <c r="T6" s="97"/>
      <c r="U6" s="97"/>
      <c r="V6" s="97"/>
    </row>
    <row r="7" spans="1:45" x14ac:dyDescent="0.3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  <c r="T7" s="97"/>
      <c r="U7" s="97"/>
      <c r="V7" s="97"/>
    </row>
    <row r="8" spans="1:45" x14ac:dyDescent="0.3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">
      <c r="L10" s="99" t="s">
        <v>218</v>
      </c>
      <c r="M10" s="98">
        <v>0.1111111111111111</v>
      </c>
      <c r="N10" s="100">
        <v>0.33333333333333337</v>
      </c>
      <c r="O10" s="100">
        <v>0.55555555555555558</v>
      </c>
    </row>
    <row r="12" spans="1:45" x14ac:dyDescent="0.3">
      <c r="A12" t="s">
        <v>217</v>
      </c>
      <c r="L12" s="78" t="s">
        <v>198</v>
      </c>
      <c r="M12" s="78"/>
      <c r="N12" s="78"/>
      <c r="O12" s="78"/>
      <c r="P12" s="78"/>
      <c r="Q12" s="78"/>
      <c r="R12" s="78"/>
      <c r="S12" s="78"/>
      <c r="U12" s="78" t="s">
        <v>199</v>
      </c>
      <c r="V12" s="78"/>
      <c r="W12" s="78"/>
      <c r="X12" s="78"/>
      <c r="Y12" s="78"/>
      <c r="Z12" s="78"/>
      <c r="AA12" s="78"/>
      <c r="AB12" s="78"/>
      <c r="AD12" s="78" t="s">
        <v>200</v>
      </c>
      <c r="AE12" s="78"/>
      <c r="AF12" s="78"/>
      <c r="AG12" s="78"/>
      <c r="AH12" s="78"/>
      <c r="AI12" s="78"/>
      <c r="AJ12" s="78"/>
      <c r="AK12" s="78"/>
      <c r="AM12" s="78" t="s">
        <v>214</v>
      </c>
      <c r="AN12" s="78"/>
      <c r="AO12" s="78"/>
      <c r="AP12" s="78"/>
      <c r="AQ12" s="78"/>
    </row>
    <row r="13" spans="1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8.8" x14ac:dyDescent="0.3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8.8" x14ac:dyDescent="0.3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02">
        <f>(M19-O19)/(O19-1)</f>
        <v>0</v>
      </c>
      <c r="N20" s="103" t="s">
        <v>197</v>
      </c>
      <c r="O20" s="10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">
      <c r="L21" s="99" t="s">
        <v>218</v>
      </c>
      <c r="M21" s="100">
        <v>0.51282051282051289</v>
      </c>
      <c r="N21" s="98">
        <v>0.12820512820512822</v>
      </c>
      <c r="O21" s="100">
        <v>0.10256410256410256</v>
      </c>
      <c r="P21" s="100">
        <v>0.25641025641025644</v>
      </c>
      <c r="Q21" s="9"/>
      <c r="R21" s="9"/>
      <c r="S21" s="9"/>
      <c r="U21" s="99" t="s">
        <v>218</v>
      </c>
      <c r="V21" s="100">
        <v>5.8823529411764705E-2</v>
      </c>
      <c r="W21" s="98">
        <v>0.41176470588235298</v>
      </c>
      <c r="X21" s="100">
        <v>0.23529411764705882</v>
      </c>
      <c r="Y21" s="100">
        <v>0.29411764705882348</v>
      </c>
      <c r="Z21" s="9"/>
      <c r="AA21" s="9"/>
      <c r="AB21" s="9"/>
      <c r="AD21" s="99" t="s">
        <v>218</v>
      </c>
      <c r="AE21" s="100">
        <v>9.5238095238095219E-2</v>
      </c>
      <c r="AF21" s="98">
        <v>4.7619047619047609E-2</v>
      </c>
      <c r="AG21" s="100">
        <v>0.2857142857142857</v>
      </c>
      <c r="AH21" s="100">
        <v>0.5714285714285714</v>
      </c>
      <c r="AI21" s="9"/>
      <c r="AJ21" s="9"/>
      <c r="AK21" s="9"/>
    </row>
    <row r="23" spans="12:53" x14ac:dyDescent="0.3">
      <c r="L23" s="93" t="s">
        <v>206</v>
      </c>
      <c r="M23" s="94"/>
      <c r="N23" s="94"/>
      <c r="O23" s="94"/>
      <c r="P23" s="94"/>
      <c r="Q23" s="94"/>
      <c r="R23" s="94"/>
      <c r="S23" s="95"/>
      <c r="U23" s="93" t="s">
        <v>207</v>
      </c>
      <c r="V23" s="94"/>
      <c r="W23" s="94"/>
      <c r="X23" s="94"/>
      <c r="Y23" s="94"/>
      <c r="Z23" s="94"/>
      <c r="AA23" s="94"/>
      <c r="AB23" s="95"/>
      <c r="AD23" s="93" t="s">
        <v>208</v>
      </c>
      <c r="AE23" s="94"/>
      <c r="AF23" s="94"/>
      <c r="AG23" s="94"/>
      <c r="AH23" s="94"/>
      <c r="AI23" s="94"/>
      <c r="AJ23" s="94"/>
      <c r="AK23" s="95"/>
      <c r="AM23" s="93" t="s">
        <v>209</v>
      </c>
      <c r="AN23" s="94"/>
      <c r="AO23" s="94"/>
      <c r="AP23" s="94"/>
      <c r="AQ23" s="94"/>
      <c r="AR23" s="94"/>
      <c r="AS23" s="94"/>
      <c r="AT23" s="95"/>
      <c r="AV23" s="78" t="s">
        <v>215</v>
      </c>
      <c r="AW23" s="78"/>
      <c r="AX23" s="78"/>
      <c r="AY23" s="78"/>
      <c r="AZ23" s="78"/>
    </row>
    <row r="24" spans="12:53" x14ac:dyDescent="0.3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104" cm="1">
        <f t="array" ref="AW25:AZ25">TRANSPOSE(S25:S28)</f>
        <v>0.49180327868852458</v>
      </c>
      <c r="AX25" s="104">
        <v>0.24590163934426229</v>
      </c>
      <c r="AY25" s="104">
        <v>9.8360655737704916E-2</v>
      </c>
      <c r="AZ25" s="104">
        <v>0.16393442622950816</v>
      </c>
      <c r="BA25" s="67">
        <f t="shared" ref="BA25:BA28" si="24">SUM(_xlfn.ANCHORARRAY(AW25))</f>
        <v>0.99999999999999989</v>
      </c>
    </row>
    <row r="26" spans="12:53" x14ac:dyDescent="0.3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104" cm="1">
        <f t="array" ref="AW26:AZ26">TRANSPOSE(AB25:AB28)</f>
        <v>6.25E-2</v>
      </c>
      <c r="AX26" s="104">
        <v>0.125</v>
      </c>
      <c r="AY26" s="104">
        <v>0.3125</v>
      </c>
      <c r="AZ26" s="104">
        <v>0.5</v>
      </c>
      <c r="BA26" s="67">
        <f t="shared" si="24"/>
        <v>1</v>
      </c>
    </row>
    <row r="27" spans="12:53" x14ac:dyDescent="0.3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104" cm="1">
        <f t="array" ref="AW27:AZ27">TRANSPOSE(AK25:AK28)</f>
        <v>0.26666666666666666</v>
      </c>
      <c r="AX27" s="104">
        <v>0.13333333333333336</v>
      </c>
      <c r="AY27" s="104">
        <v>0.53333333333333333</v>
      </c>
      <c r="AZ27" s="104">
        <v>6.666666666666668E-2</v>
      </c>
      <c r="BA27" s="67">
        <f t="shared" si="24"/>
        <v>1</v>
      </c>
    </row>
    <row r="28" spans="12:53" x14ac:dyDescent="0.3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104" cm="1">
        <f t="array" ref="AW28:AZ28">TRANSPOSE(AT25:AT28)</f>
        <v>8.3333333333333329E-2</v>
      </c>
      <c r="AX28" s="104">
        <v>0.16666666666666666</v>
      </c>
      <c r="AY28" s="104">
        <v>0.41666666666666674</v>
      </c>
      <c r="AZ28" s="104">
        <v>0.33333333333333331</v>
      </c>
      <c r="BA28" s="67">
        <f t="shared" si="24"/>
        <v>1</v>
      </c>
    </row>
    <row r="29" spans="12:53" x14ac:dyDescent="0.3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">
      <c r="L32" s="99" t="s">
        <v>218</v>
      </c>
      <c r="M32" s="100">
        <v>0.49180327868852458</v>
      </c>
      <c r="N32" s="98">
        <v>0.24590163934426229</v>
      </c>
      <c r="O32" s="100">
        <v>9.8360655737704916E-2</v>
      </c>
      <c r="P32" s="100">
        <v>0.16393442622950816</v>
      </c>
      <c r="U32" s="99" t="s">
        <v>218</v>
      </c>
      <c r="V32" s="100">
        <v>6.25E-2</v>
      </c>
      <c r="W32" s="98">
        <v>0.125</v>
      </c>
      <c r="X32" s="100">
        <v>0.3125</v>
      </c>
      <c r="Y32" s="100">
        <v>0.5</v>
      </c>
      <c r="AD32" s="99" t="s">
        <v>218</v>
      </c>
      <c r="AE32" s="100">
        <v>0.26666666666666666</v>
      </c>
      <c r="AF32" s="98">
        <v>0.13333333333333336</v>
      </c>
      <c r="AG32" s="100">
        <v>0.53333333333333333</v>
      </c>
      <c r="AH32" s="100">
        <v>6.666666666666668E-2</v>
      </c>
      <c r="AM32" s="99" t="s">
        <v>218</v>
      </c>
      <c r="AN32" s="100">
        <v>8.3333333333333329E-2</v>
      </c>
      <c r="AO32" s="98">
        <v>0.16666666666666666</v>
      </c>
      <c r="AP32" s="100">
        <v>0.41666666666666674</v>
      </c>
      <c r="AQ32" s="100">
        <v>0.33333333333333331</v>
      </c>
    </row>
    <row r="34" spans="12:17" x14ac:dyDescent="0.3">
      <c r="L34" s="116" t="s">
        <v>228</v>
      </c>
      <c r="M34" s="116" t="s">
        <v>224</v>
      </c>
      <c r="N34" s="116" t="s">
        <v>229</v>
      </c>
      <c r="O34" s="116" t="s">
        <v>223</v>
      </c>
      <c r="P34" s="116" t="s">
        <v>230</v>
      </c>
      <c r="Q34" s="116" t="s">
        <v>225</v>
      </c>
    </row>
    <row r="35" spans="12:17" x14ac:dyDescent="0.3">
      <c r="L35" s="109">
        <f>M9</f>
        <v>0</v>
      </c>
      <c r="M35" s="10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">
      <c r="L36" s="110"/>
      <c r="M36" s="111"/>
      <c r="N36" s="112">
        <f>V20</f>
        <v>0</v>
      </c>
      <c r="O36" s="66">
        <v>0.9</v>
      </c>
      <c r="P36" s="112">
        <f>V31</f>
        <v>0</v>
      </c>
      <c r="Q36" s="66">
        <v>0.9</v>
      </c>
    </row>
    <row r="37" spans="12:17" x14ac:dyDescent="0.3">
      <c r="L37" s="101"/>
      <c r="M37" s="113"/>
      <c r="N37" s="110">
        <f>AE20</f>
        <v>-1.4802973661668753E-16</v>
      </c>
      <c r="O37" s="66">
        <v>0.9</v>
      </c>
      <c r="P37" s="112">
        <f>AE31</f>
        <v>0</v>
      </c>
      <c r="Q37" s="66">
        <v>0.9</v>
      </c>
    </row>
    <row r="38" spans="12:17" x14ac:dyDescent="0.3">
      <c r="L38" s="101"/>
      <c r="M38" s="101"/>
      <c r="N38" s="110"/>
      <c r="O38" s="113"/>
      <c r="P38" s="112">
        <f>AN31</f>
        <v>0</v>
      </c>
      <c r="Q38" s="66">
        <v>0.9</v>
      </c>
    </row>
    <row r="40" spans="12:17" x14ac:dyDescent="0.3">
      <c r="L40" s="117" t="s">
        <v>216</v>
      </c>
      <c r="M40" s="117"/>
      <c r="N40" s="117"/>
      <c r="O40" s="117"/>
      <c r="P40" s="105" t="s">
        <v>219</v>
      </c>
    </row>
    <row r="41" spans="12:17" x14ac:dyDescent="0.3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106">
        <f>MAX(_xlfn.ANCHORARRAY(L41))</f>
        <v>0.38590809659999636</v>
      </c>
    </row>
    <row r="42" spans="12:17" x14ac:dyDescent="0.3">
      <c r="L42" s="107" t="s">
        <v>210</v>
      </c>
      <c r="M42" s="107" t="s">
        <v>220</v>
      </c>
      <c r="N42" s="107" t="s">
        <v>212</v>
      </c>
      <c r="O42" s="107" t="s">
        <v>213</v>
      </c>
    </row>
    <row r="44" spans="12:17" x14ac:dyDescent="0.3">
      <c r="L44" s="118" t="s">
        <v>221</v>
      </c>
      <c r="M44" s="108"/>
      <c r="N44" s="108"/>
      <c r="O44" s="108"/>
    </row>
    <row r="45" spans="12:17" x14ac:dyDescent="0.3">
      <c r="L45" s="66" cm="1">
        <f t="array" ref="L45">L35+MMULT(M10:O10,N35:N37)+MMULT(MMULT(M10:O10,AN14:AQ16),P35:P38)</f>
        <v>-1.2057783832290836E-16</v>
      </c>
    </row>
    <row r="46" spans="12:17" x14ac:dyDescent="0.3">
      <c r="L46" s="9"/>
    </row>
    <row r="47" spans="12:17" x14ac:dyDescent="0.3">
      <c r="L47" s="118" t="s">
        <v>222</v>
      </c>
    </row>
    <row r="48" spans="12:17" x14ac:dyDescent="0.3">
      <c r="L48" s="66" cm="1">
        <f t="array" ref="L48">M35+MMULT(M10:O10,O35:O37)+MMULT(MMULT(M10:O10,AN14:AQ16),Q35:Q38)</f>
        <v>2.38</v>
      </c>
    </row>
    <row r="50" spans="12:12" x14ac:dyDescent="0.3">
      <c r="L50" s="119" t="s">
        <v>226</v>
      </c>
    </row>
    <row r="51" spans="12:12" x14ac:dyDescent="0.3">
      <c r="L51" s="114">
        <f>L45/L48</f>
        <v>-5.0662957278532925E-17</v>
      </c>
    </row>
    <row r="53" spans="12:12" ht="28.8" x14ac:dyDescent="0.3">
      <c r="L53" s="115" t="s">
        <v>227</v>
      </c>
    </row>
  </sheetData>
  <mergeCells count="11">
    <mergeCell ref="L40:O40"/>
    <mergeCell ref="AV23:AZ23"/>
    <mergeCell ref="L23:S23"/>
    <mergeCell ref="U23:AB23"/>
    <mergeCell ref="AD23:AK23"/>
    <mergeCell ref="AM23:AT23"/>
    <mergeCell ref="L2:R2"/>
    <mergeCell ref="L12:S12"/>
    <mergeCell ref="U12:AB12"/>
    <mergeCell ref="AD12:AK12"/>
    <mergeCell ref="AM12:AQ12"/>
  </mergeCells>
  <conditionalFormatting sqref="L41:O41">
    <cfRule type="cellIs" dxfId="3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abSelected="1" zoomScale="80" workbookViewId="0">
      <selection activeCell="T4" sqref="T4"/>
    </sheetView>
  </sheetViews>
  <sheetFormatPr defaultRowHeight="14.4" x14ac:dyDescent="0.3"/>
  <cols>
    <col min="12" max="12" width="42.7773437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90" t="s">
        <v>182</v>
      </c>
      <c r="M2" s="91"/>
      <c r="N2" s="91"/>
      <c r="O2" s="91"/>
      <c r="P2" s="91"/>
      <c r="Q2" s="91"/>
      <c r="R2" s="92"/>
    </row>
    <row r="3" spans="12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8.8" x14ac:dyDescent="0.3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8.8" x14ac:dyDescent="0.3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8.8" x14ac:dyDescent="0.3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">
      <c r="L10" s="99" t="s">
        <v>218</v>
      </c>
      <c r="M10" s="98">
        <v>0.28820985407136568</v>
      </c>
      <c r="N10" s="100">
        <v>0.40132549211844576</v>
      </c>
      <c r="O10" s="100">
        <v>0.31046465381018856</v>
      </c>
    </row>
    <row r="12" spans="12:45" x14ac:dyDescent="0.3">
      <c r="L12" s="78" t="s">
        <v>198</v>
      </c>
      <c r="M12" s="78"/>
      <c r="N12" s="78"/>
      <c r="O12" s="78"/>
      <c r="P12" s="78"/>
      <c r="Q12" s="78"/>
      <c r="R12" s="78"/>
      <c r="S12" s="78"/>
      <c r="U12" s="78" t="s">
        <v>199</v>
      </c>
      <c r="V12" s="78"/>
      <c r="W12" s="78"/>
      <c r="X12" s="78"/>
      <c r="Y12" s="78"/>
      <c r="Z12" s="78"/>
      <c r="AA12" s="78"/>
      <c r="AB12" s="78"/>
      <c r="AD12" s="78" t="s">
        <v>200</v>
      </c>
      <c r="AE12" s="78"/>
      <c r="AF12" s="78"/>
      <c r="AG12" s="78"/>
      <c r="AH12" s="78"/>
      <c r="AI12" s="78"/>
      <c r="AJ12" s="78"/>
      <c r="AK12" s="78"/>
      <c r="AM12" s="78" t="s">
        <v>214</v>
      </c>
      <c r="AN12" s="78"/>
      <c r="AO12" s="78"/>
      <c r="AP12" s="78"/>
      <c r="AQ12" s="78"/>
    </row>
    <row r="13" spans="12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8.8" x14ac:dyDescent="0.3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8.8" x14ac:dyDescent="0.3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">
      <c r="L22" s="93" t="s">
        <v>206</v>
      </c>
      <c r="M22" s="94"/>
      <c r="N22" s="94"/>
      <c r="O22" s="94"/>
      <c r="P22" s="94"/>
      <c r="Q22" s="94"/>
      <c r="R22" s="94"/>
      <c r="S22" s="95"/>
      <c r="U22" s="93" t="s">
        <v>207</v>
      </c>
      <c r="V22" s="94"/>
      <c r="W22" s="94"/>
      <c r="X22" s="94"/>
      <c r="Y22" s="94"/>
      <c r="Z22" s="94"/>
      <c r="AA22" s="94"/>
      <c r="AB22" s="95"/>
      <c r="AD22" s="93" t="s">
        <v>208</v>
      </c>
      <c r="AE22" s="94"/>
      <c r="AF22" s="94"/>
      <c r="AG22" s="94"/>
      <c r="AH22" s="94"/>
      <c r="AI22" s="94"/>
      <c r="AJ22" s="94"/>
      <c r="AK22" s="95"/>
      <c r="AM22" s="93" t="s">
        <v>209</v>
      </c>
      <c r="AN22" s="94"/>
      <c r="AO22" s="94"/>
      <c r="AP22" s="94"/>
      <c r="AQ22" s="94"/>
      <c r="AR22" s="94"/>
      <c r="AS22" s="94"/>
      <c r="AT22" s="95"/>
      <c r="AV22" s="78" t="s">
        <v>215</v>
      </c>
      <c r="AW22" s="78"/>
      <c r="AX22" s="78"/>
      <c r="AY22" s="78"/>
      <c r="AZ22" s="78"/>
    </row>
    <row r="23" spans="12:53" x14ac:dyDescent="0.3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">
      <c r="L32" s="116" t="s">
        <v>228</v>
      </c>
      <c r="M32" s="116" t="s">
        <v>224</v>
      </c>
      <c r="N32" s="116" t="s">
        <v>229</v>
      </c>
      <c r="O32" s="116" t="s">
        <v>223</v>
      </c>
      <c r="P32" s="116" t="s">
        <v>230</v>
      </c>
      <c r="Q32" s="116" t="s">
        <v>225</v>
      </c>
    </row>
    <row r="33" spans="12:17" x14ac:dyDescent="0.3">
      <c r="L33" s="109">
        <f>M9</f>
        <v>0.30929678669658101</v>
      </c>
      <c r="M33" s="10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">
      <c r="L34" s="110"/>
      <c r="M34" s="111"/>
      <c r="N34" s="112">
        <f>V20</f>
        <v>9.8468535468752741E-2</v>
      </c>
      <c r="O34" s="66">
        <v>0.9</v>
      </c>
      <c r="P34" s="112">
        <f>V30</f>
        <v>1.1286080513704277E-2</v>
      </c>
      <c r="Q34" s="66">
        <v>0.9</v>
      </c>
    </row>
    <row r="35" spans="12:17" x14ac:dyDescent="0.3">
      <c r="L35" s="101"/>
      <c r="M35" s="113"/>
      <c r="N35" s="110">
        <f>AE20</f>
        <v>6.1130520994205169E-3</v>
      </c>
      <c r="O35" s="66">
        <v>0.9</v>
      </c>
      <c r="P35" s="112">
        <f>AE30</f>
        <v>1.6118649756768022E-2</v>
      </c>
      <c r="Q35" s="66">
        <v>0.9</v>
      </c>
    </row>
    <row r="36" spans="12:17" x14ac:dyDescent="0.3">
      <c r="L36" s="101"/>
      <c r="M36" s="101"/>
      <c r="N36" s="110"/>
      <c r="O36" s="113"/>
      <c r="P36" s="112">
        <f>AN30</f>
        <v>8.4442771682991715E-3</v>
      </c>
      <c r="Q36" s="66">
        <v>0.9</v>
      </c>
    </row>
    <row r="38" spans="12:17" x14ac:dyDescent="0.3">
      <c r="L38" s="117" t="s">
        <v>216</v>
      </c>
      <c r="M38" s="117"/>
      <c r="N38" s="117"/>
      <c r="O38" s="117"/>
      <c r="P38" s="105" t="s">
        <v>219</v>
      </c>
    </row>
    <row r="39" spans="12:17" x14ac:dyDescent="0.3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106">
        <f>MAX(_xlfn.ANCHORARRAY(L39))</f>
        <v>0.29225664115771033</v>
      </c>
    </row>
    <row r="40" spans="12:17" x14ac:dyDescent="0.3">
      <c r="L40" s="107" t="s">
        <v>210</v>
      </c>
      <c r="M40" s="107" t="s">
        <v>220</v>
      </c>
      <c r="N40" s="107" t="s">
        <v>212</v>
      </c>
      <c r="O40" s="107" t="s">
        <v>213</v>
      </c>
    </row>
    <row r="42" spans="12:17" x14ac:dyDescent="0.3">
      <c r="L42" s="118" t="s">
        <v>221</v>
      </c>
      <c r="M42" s="108"/>
      <c r="N42" s="108"/>
      <c r="O42" s="108"/>
    </row>
    <row r="43" spans="12:17" x14ac:dyDescent="0.3">
      <c r="L43" s="66" cm="1">
        <f t="array" ref="L43">L33+MMULT(M10:O10,N33:N35)+MMULT(MMULT(M7:O7,AN14:AQ16),P33:P36)</f>
        <v>0.83478592601382329</v>
      </c>
    </row>
    <row r="44" spans="12:17" x14ac:dyDescent="0.3">
      <c r="L44" s="9"/>
    </row>
    <row r="45" spans="12:17" x14ac:dyDescent="0.3">
      <c r="L45" s="118" t="s">
        <v>222</v>
      </c>
    </row>
    <row r="46" spans="12:17" x14ac:dyDescent="0.3">
      <c r="L46" s="66" cm="1">
        <f t="array" ref="L46">M33+MMULT(M10:O10,O33:O35)+MMULT(MMULT(M10:O10,AN14:AQ16),Q33:Q36)</f>
        <v>2.38</v>
      </c>
    </row>
    <row r="48" spans="12:17" x14ac:dyDescent="0.3">
      <c r="L48" s="119" t="s">
        <v>226</v>
      </c>
    </row>
    <row r="49" spans="12:12" x14ac:dyDescent="0.3">
      <c r="L49" s="114">
        <f>L43/L46</f>
        <v>0.35075038908143835</v>
      </c>
    </row>
    <row r="51" spans="12:12" ht="28.8" x14ac:dyDescent="0.3">
      <c r="L51" s="115" t="s">
        <v>231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0" priority="2" operator="equal">
      <formula>$P$42</formula>
    </cfRule>
    <cfRule type="cellIs" dxfId="1" priority="1" operator="equal">
      <formula>$P$39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69" t="s">
        <v>12</v>
      </c>
      <c r="D2" s="69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69" t="s">
        <v>17</v>
      </c>
      <c r="D16" s="69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71"/>
      <c r="D31" s="71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71"/>
      <c r="D59" s="71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71"/>
      <c r="D73" s="71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71"/>
      <c r="D88" s="71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69" t="s">
        <v>33</v>
      </c>
      <c r="G1" s="69"/>
      <c r="H1" s="69"/>
      <c r="J1" s="74" t="s">
        <v>34</v>
      </c>
      <c r="K1" s="74"/>
      <c r="L1" s="74"/>
      <c r="M1" s="75" t="s">
        <v>35</v>
      </c>
      <c r="N1" s="75"/>
      <c r="O1" s="75"/>
      <c r="AA1" s="76" t="s">
        <v>36</v>
      </c>
      <c r="AB1" s="76"/>
      <c r="AC1" s="76"/>
      <c r="AD1" s="76" t="s">
        <v>37</v>
      </c>
      <c r="AE1" s="76"/>
      <c r="AF1" s="76"/>
      <c r="AR1" s="73" t="s">
        <v>38</v>
      </c>
      <c r="AS1" s="73"/>
      <c r="AT1" s="73"/>
      <c r="AU1" s="73" t="s">
        <v>39</v>
      </c>
      <c r="AV1" s="73"/>
      <c r="AW1" s="73"/>
      <c r="AX1" s="73" t="s">
        <v>40</v>
      </c>
      <c r="AY1" s="73"/>
      <c r="AZ1" s="73"/>
      <c r="BA1" s="73" t="s">
        <v>41</v>
      </c>
      <c r="BB1" s="73"/>
      <c r="BC1" s="73"/>
      <c r="BO1" s="72" t="s">
        <v>42</v>
      </c>
      <c r="BP1" s="72"/>
      <c r="BQ1" s="72"/>
      <c r="BR1" s="72" t="s">
        <v>43</v>
      </c>
      <c r="BS1" s="72"/>
      <c r="BT1" s="72"/>
      <c r="BU1" s="72" t="s">
        <v>44</v>
      </c>
      <c r="BV1" s="72"/>
      <c r="BW1" s="72"/>
      <c r="BX1" s="72" t="s">
        <v>45</v>
      </c>
      <c r="BY1" s="72"/>
      <c r="BZ1" s="72"/>
    </row>
    <row r="2" spans="1:78" ht="28.8" x14ac:dyDescent="0.3">
      <c r="A2" s="1"/>
      <c r="C2" s="69" t="s">
        <v>12</v>
      </c>
      <c r="D2" s="69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69" t="s">
        <v>17</v>
      </c>
      <c r="D19" s="69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69" t="s">
        <v>18</v>
      </c>
      <c r="D34" s="69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79" t="s">
        <v>74</v>
      </c>
      <c r="Y2" s="79"/>
      <c r="Z2" s="79"/>
      <c r="AB2" s="24" t="s">
        <v>78</v>
      </c>
      <c r="AC2" s="25" t="s">
        <v>79</v>
      </c>
    </row>
    <row r="3" spans="1:29" x14ac:dyDescent="0.3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77" t="s">
        <v>80</v>
      </c>
      <c r="Y3" s="77"/>
      <c r="Z3" s="77"/>
      <c r="AB3" s="24" t="s">
        <v>81</v>
      </c>
    </row>
    <row r="4" spans="1:29" ht="39.75" customHeight="1" x14ac:dyDescent="0.3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8" customHeight="1" x14ac:dyDescent="0.3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" customHeight="1" x14ac:dyDescent="0.3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" x14ac:dyDescent="0.3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80" t="s">
        <v>75</v>
      </c>
      <c r="Y7" s="80"/>
      <c r="Z7" s="80"/>
      <c r="AB7" s="28"/>
    </row>
    <row r="8" spans="1:29" x14ac:dyDescent="0.3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77" t="s">
        <v>4</v>
      </c>
      <c r="Y8" s="77"/>
      <c r="Z8" s="77"/>
      <c r="AB8" s="29" t="s">
        <v>86</v>
      </c>
      <c r="AC8" s="30" t="s">
        <v>87</v>
      </c>
    </row>
    <row r="9" spans="1:29" x14ac:dyDescent="0.3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81" t="s">
        <v>76</v>
      </c>
      <c r="Y12" s="81"/>
      <c r="Z12" s="81"/>
      <c r="AB12" s="22" t="s">
        <v>93</v>
      </c>
    </row>
    <row r="13" spans="1:29" x14ac:dyDescent="0.3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77" t="s">
        <v>95</v>
      </c>
      <c r="Y13" s="77"/>
      <c r="Z13" s="77"/>
      <c r="AB13" s="32" t="s">
        <v>96</v>
      </c>
      <c r="AC13" s="30" t="s">
        <v>97</v>
      </c>
    </row>
    <row r="14" spans="1:29" x14ac:dyDescent="0.3">
      <c r="A14" s="4">
        <v>12</v>
      </c>
      <c r="B14" s="23">
        <f t="shared" si="0"/>
        <v>0</v>
      </c>
      <c r="D14" s="11" t="s">
        <v>98</v>
      </c>
      <c r="E14" s="78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">
      <c r="A15" s="4">
        <v>13</v>
      </c>
      <c r="B15" s="23">
        <f t="shared" si="0"/>
        <v>0</v>
      </c>
      <c r="D15" s="11" t="s">
        <v>102</v>
      </c>
      <c r="E15" s="78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">
      <c r="A19" s="4">
        <v>17</v>
      </c>
      <c r="B19" s="23">
        <f t="shared" si="0"/>
        <v>0</v>
      </c>
      <c r="D19" s="69" t="s">
        <v>6</v>
      </c>
      <c r="E19" s="69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">
      <c r="A24" s="4">
        <v>22</v>
      </c>
      <c r="B24" s="23">
        <f t="shared" si="0"/>
        <v>6.8587105624142656E-4</v>
      </c>
      <c r="D24" s="69" t="s">
        <v>99</v>
      </c>
      <c r="E24" s="69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">
      <c r="A28" s="4">
        <v>26</v>
      </c>
      <c r="B28" s="23">
        <f t="shared" si="0"/>
        <v>1.7146776406035662E-2</v>
      </c>
      <c r="D28" s="69" t="s">
        <v>3</v>
      </c>
      <c r="E28" s="69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8</cp:revision>
  <dcterms:created xsi:type="dcterms:W3CDTF">2026-03-26T20:22:53Z</dcterms:created>
  <dcterms:modified xsi:type="dcterms:W3CDTF">2026-04-06T19:30:22Z</dcterms:modified>
  <dc:language>ru-RU</dc:language>
</cp:coreProperties>
</file>