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4 ЭБ\АнтипенкоДА_С22-712_ЛР3\"/>
    </mc:Choice>
  </mc:AlternateContent>
  <xr:revisionPtr revIDLastSave="0" documentId="13_ncr:1_{098B64CB-4DAE-41BE-8837-4A0230C45D3B}" xr6:coauthVersionLast="47" xr6:coauthVersionMax="47" xr10:uidLastSave="{00000000-0000-0000-0000-000000000000}"/>
  <bookViews>
    <workbookView xWindow="-108" yWindow="-108" windowWidth="30936" windowHeight="12456" activeTab="2" xr2:uid="{00000000-000D-0000-FFFF-FFFF00000000}"/>
  </bookViews>
  <sheets>
    <sheet name="Step 4" sheetId="1" r:id="rId1"/>
    <sheet name="Step 5" sheetId="9" r:id="rId2"/>
    <sheet name="Step 6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0" l="1"/>
  <c r="F43" i="9"/>
  <c r="F42" i="9"/>
  <c r="F41" i="9"/>
  <c r="F39" i="9"/>
  <c r="F38" i="9"/>
  <c r="F37" i="9"/>
  <c r="F35" i="9"/>
  <c r="F34" i="9"/>
  <c r="F33" i="9"/>
  <c r="F31" i="9"/>
  <c r="F30" i="9"/>
  <c r="F29" i="9"/>
  <c r="F27" i="9"/>
  <c r="F26" i="9"/>
  <c r="F25" i="9"/>
  <c r="F22" i="9"/>
  <c r="F21" i="9"/>
  <c r="F20" i="9"/>
  <c r="F18" i="9"/>
  <c r="F17" i="9"/>
  <c r="F16" i="9"/>
  <c r="F14" i="9"/>
  <c r="F13" i="9"/>
  <c r="F12" i="9"/>
  <c r="F10" i="9"/>
  <c r="F9" i="9"/>
  <c r="F8" i="9"/>
  <c r="F5" i="9"/>
  <c r="F6" i="9"/>
  <c r="F4" i="9"/>
  <c r="B42" i="9"/>
  <c r="C42" i="9"/>
  <c r="B43" i="9"/>
  <c r="C43" i="9"/>
  <c r="C41" i="9"/>
  <c r="B41" i="9"/>
  <c r="B38" i="9"/>
  <c r="C38" i="9"/>
  <c r="B39" i="9"/>
  <c r="C39" i="9"/>
  <c r="C37" i="9"/>
  <c r="B37" i="9"/>
  <c r="B34" i="9"/>
  <c r="C34" i="9"/>
  <c r="B35" i="9"/>
  <c r="C35" i="9"/>
  <c r="C33" i="9"/>
  <c r="B33" i="9"/>
  <c r="B30" i="9"/>
  <c r="C30" i="9"/>
  <c r="B31" i="9"/>
  <c r="C31" i="9"/>
  <c r="C29" i="9"/>
  <c r="B29" i="9"/>
  <c r="B26" i="9"/>
  <c r="C26" i="9"/>
  <c r="B27" i="9"/>
  <c r="C27" i="9"/>
  <c r="C25" i="9"/>
  <c r="B25" i="9"/>
  <c r="B21" i="9"/>
  <c r="C21" i="9"/>
  <c r="B22" i="9"/>
  <c r="C22" i="9"/>
  <c r="C20" i="9"/>
  <c r="B20" i="9"/>
  <c r="B17" i="9"/>
  <c r="C17" i="9"/>
  <c r="B18" i="9"/>
  <c r="C18" i="9"/>
  <c r="C16" i="9"/>
  <c r="B16" i="9"/>
  <c r="B13" i="9"/>
  <c r="C13" i="9"/>
  <c r="B14" i="9"/>
  <c r="C14" i="9"/>
  <c r="C12" i="9"/>
  <c r="B12" i="9"/>
  <c r="B9" i="9"/>
  <c r="C9" i="9"/>
  <c r="B10" i="9"/>
  <c r="C10" i="9"/>
  <c r="C8" i="9"/>
  <c r="B8" i="9"/>
  <c r="B5" i="9"/>
  <c r="C5" i="9"/>
  <c r="B6" i="9"/>
  <c r="C6" i="9"/>
  <c r="C4" i="9"/>
  <c r="B4" i="9"/>
  <c r="D42" i="1"/>
  <c r="D42" i="9" s="1"/>
  <c r="I40" i="1"/>
  <c r="D41" i="1" s="1"/>
  <c r="D41" i="9" s="1"/>
  <c r="G41" i="9" s="1"/>
  <c r="D39" i="1"/>
  <c r="D39" i="9" s="1"/>
  <c r="G39" i="9" s="1"/>
  <c r="D38" i="1"/>
  <c r="D38" i="9" s="1"/>
  <c r="G38" i="9" s="1"/>
  <c r="D37" i="1"/>
  <c r="D37" i="9" s="1"/>
  <c r="G37" i="9" s="1"/>
  <c r="C14" i="10" s="1"/>
  <c r="D14" i="10" s="1"/>
  <c r="D35" i="1"/>
  <c r="D35" i="9" s="1"/>
  <c r="D34" i="1"/>
  <c r="D34" i="9" s="1"/>
  <c r="G34" i="9" s="1"/>
  <c r="D31" i="1"/>
  <c r="D31" i="9" s="1"/>
  <c r="G31" i="9" s="1"/>
  <c r="D30" i="1"/>
  <c r="D30" i="9" s="1"/>
  <c r="G30" i="9" s="1"/>
  <c r="D29" i="1"/>
  <c r="D29" i="9" s="1"/>
  <c r="G29" i="9" s="1"/>
  <c r="C12" i="10" s="1"/>
  <c r="D12" i="10" s="1"/>
  <c r="D27" i="1"/>
  <c r="D27" i="9" s="1"/>
  <c r="G27" i="9" s="1"/>
  <c r="D26" i="1"/>
  <c r="D26" i="9" s="1"/>
  <c r="G26" i="9" s="1"/>
  <c r="D25" i="1"/>
  <c r="D25" i="9" s="1"/>
  <c r="G25" i="9" s="1"/>
  <c r="D21" i="1"/>
  <c r="D21" i="9" s="1"/>
  <c r="D20" i="1"/>
  <c r="D20" i="9" s="1"/>
  <c r="G20" i="9" s="1"/>
  <c r="D18" i="1"/>
  <c r="D18" i="9" s="1"/>
  <c r="G18" i="9" s="1"/>
  <c r="D17" i="1"/>
  <c r="D17" i="9" s="1"/>
  <c r="G17" i="9" s="1"/>
  <c r="D16" i="1"/>
  <c r="D16" i="9" s="1"/>
  <c r="G16" i="9" s="1"/>
  <c r="D14" i="1"/>
  <c r="D14" i="9" s="1"/>
  <c r="G14" i="9" s="1"/>
  <c r="D13" i="1"/>
  <c r="D13" i="9" s="1"/>
  <c r="G13" i="9" s="1"/>
  <c r="D12" i="1"/>
  <c r="D12" i="9" s="1"/>
  <c r="G12" i="9" s="1"/>
  <c r="C7" i="10" s="1"/>
  <c r="D7" i="10" s="1"/>
  <c r="D10" i="1"/>
  <c r="D10" i="9" s="1"/>
  <c r="G10" i="9" s="1"/>
  <c r="I10" i="1"/>
  <c r="D6" i="1"/>
  <c r="D6" i="9" s="1"/>
  <c r="G6" i="9" s="1"/>
  <c r="D5" i="1"/>
  <c r="D5" i="9" s="1"/>
  <c r="G5" i="9" s="1"/>
  <c r="D4" i="1"/>
  <c r="D4" i="9" s="1"/>
  <c r="G4" i="9" s="1"/>
  <c r="G42" i="9" l="1"/>
  <c r="G35" i="9"/>
  <c r="G21" i="9"/>
  <c r="C5" i="10"/>
  <c r="D5" i="10" s="1"/>
  <c r="C11" i="10"/>
  <c r="D11" i="10" s="1"/>
  <c r="C8" i="10"/>
  <c r="D8" i="10" s="1"/>
  <c r="D43" i="1"/>
  <c r="D43" i="9" s="1"/>
  <c r="G43" i="9" s="1"/>
  <c r="D33" i="1"/>
  <c r="D33" i="9" s="1"/>
  <c r="G33" i="9" s="1"/>
  <c r="C13" i="10" s="1"/>
  <c r="D8" i="1"/>
  <c r="D8" i="9" s="1"/>
  <c r="G8" i="9" s="1"/>
  <c r="D9" i="1"/>
  <c r="D9" i="9" s="1"/>
  <c r="G9" i="9" s="1"/>
  <c r="D22" i="1"/>
  <c r="D22" i="9" s="1"/>
  <c r="G22" i="9" s="1"/>
  <c r="C9" i="10" s="1"/>
  <c r="D9" i="10" s="1"/>
  <c r="C15" i="10" l="1"/>
  <c r="C6" i="10"/>
  <c r="D13" i="10"/>
  <c r="D15" i="10" l="1"/>
  <c r="C10" i="10"/>
  <c r="D10" i="10" s="1"/>
  <c r="C4" i="10"/>
  <c r="D6" i="10"/>
  <c r="C2" i="10" l="1"/>
  <c r="D4" i="10"/>
</calcChain>
</file>

<file path=xl/sharedStrings.xml><?xml version="1.0" encoding="utf-8"?>
<sst xmlns="http://schemas.openxmlformats.org/spreadsheetml/2006/main" count="325" uniqueCount="150">
  <si>
    <t>№ п/п</t>
  </si>
  <si>
    <t>Индикатор</t>
  </si>
  <si>
    <t>Единица измерения</t>
  </si>
  <si>
    <t>Способность экономики региона к устойчивому росту</t>
  </si>
  <si>
    <t>1.1</t>
  </si>
  <si>
    <t>Энергетическая составляющая</t>
  </si>
  <si>
    <t>1.1.1</t>
  </si>
  <si>
    <t>1.1.2</t>
  </si>
  <si>
    <t>1.1.3</t>
  </si>
  <si>
    <t>1.2</t>
  </si>
  <si>
    <t>Внешнеэкономическая составляющая</t>
  </si>
  <si>
    <t>1.2.1</t>
  </si>
  <si>
    <t>1.2.2</t>
  </si>
  <si>
    <t>1.2.3</t>
  </si>
  <si>
    <t>1.3</t>
  </si>
  <si>
    <t>Инвестиционно-инновационная составляющая</t>
  </si>
  <si>
    <t>1.3.1</t>
  </si>
  <si>
    <t>1.3.2</t>
  </si>
  <si>
    <t>1.3.3</t>
  </si>
  <si>
    <t>1.4</t>
  </si>
  <si>
    <t>Демографическая составляющая</t>
  </si>
  <si>
    <t>1.4.1</t>
  </si>
  <si>
    <t>1.4.2</t>
  </si>
  <si>
    <t>1.4.3</t>
  </si>
  <si>
    <t>1.5</t>
  </si>
  <si>
    <t>Финансовая составляющая</t>
  </si>
  <si>
    <t>1.5.1</t>
  </si>
  <si>
    <t>1.5.2</t>
  </si>
  <si>
    <t>1.5.3</t>
  </si>
  <si>
    <t>Обеспечение приемлемого уровня жизни в регионе</t>
  </si>
  <si>
    <t>2.1</t>
  </si>
  <si>
    <t>Научно-техническая составляющая</t>
  </si>
  <si>
    <t>2.1.1</t>
  </si>
  <si>
    <t>2.1.2</t>
  </si>
  <si>
    <t>2.1.3</t>
  </si>
  <si>
    <t>2.2</t>
  </si>
  <si>
    <t>Производственная составляющая</t>
  </si>
  <si>
    <t>2.2.1</t>
  </si>
  <si>
    <t>2.2.2</t>
  </si>
  <si>
    <t>2.2.3</t>
  </si>
  <si>
    <t>2.3</t>
  </si>
  <si>
    <t>Продовольственная составляющая</t>
  </si>
  <si>
    <t>2.3.1</t>
  </si>
  <si>
    <t>2.3.2</t>
  </si>
  <si>
    <t>2.3.3</t>
  </si>
  <si>
    <t>2.4</t>
  </si>
  <si>
    <t>Социальная составляющая</t>
  </si>
  <si>
    <t>2.4.1</t>
  </si>
  <si>
    <t>2.4.2</t>
  </si>
  <si>
    <t>2.4.3</t>
  </si>
  <si>
    <t>2.5</t>
  </si>
  <si>
    <t>Экологическая составляющая</t>
  </si>
  <si>
    <t>2.5.1</t>
  </si>
  <si>
    <t>2.5.2</t>
  </si>
  <si>
    <t>2.5.3</t>
  </si>
  <si>
    <t>Тип</t>
  </si>
  <si>
    <t>%</t>
  </si>
  <si>
    <t>Источник</t>
  </si>
  <si>
    <t>В том числе:</t>
  </si>
  <si>
    <t>Доля топливно-энергетических товаров (нефтепродукты + уголь) в общем объёме импорта</t>
  </si>
  <si>
    <t>ед.</t>
  </si>
  <si>
    <t>Факт</t>
  </si>
  <si>
    <t>Экспорт товаров (% к ВВП)</t>
  </si>
  <si>
    <t>Доля крупнейшего торгового партнёра в экспорте (Хорватия)</t>
  </si>
  <si>
    <t>Государственные капитальные расходы (% от общих расходов бюджета)</t>
  </si>
  <si>
    <t>Индекс оборота сектора ИКТ (J — информация и коммуникации), база 2021=100</t>
  </si>
  <si>
    <t>Уровень молодёжной безработицы (15–24 лет)</t>
  </si>
  <si>
    <t>п.п.</t>
  </si>
  <si>
    <t>Государственный долг (% к ВВП)</t>
  </si>
  <si>
    <t>Среднегодовой темп инфляции (ИПЦ)</t>
  </si>
  <si>
    <t>Дефицит консолидированного бюджета (% к ВВП)</t>
  </si>
  <si>
    <t>Индекс глобальной инновационности (GII), баллы</t>
  </si>
  <si>
    <t>баллы</t>
  </si>
  <si>
    <t>Доля домохозяйств с доступом в интернет</t>
  </si>
  <si>
    <t>Число студентов ВУЗов (% от численности населения)</t>
  </si>
  <si>
    <t>Индекс физического объёма промышленного производства, база 2021=100</t>
  </si>
  <si>
    <t>Индекс производства в строительстве (здания), база 2015=100</t>
  </si>
  <si>
    <t>Индекс розничного товарооборота в постоянных ценах, база 2021=100</t>
  </si>
  <si>
    <t>Доля продовольствия и напитков в товарном импорте (разделы C10+C11+C12)</t>
  </si>
  <si>
    <t>Уровень безработицы (МОТ, LFS)</t>
  </si>
  <si>
    <t>Уровень занятости населения (15+)</t>
  </si>
  <si>
    <t>Расходы на социальные пособия (% от расходов консолидированного бюджета)</t>
  </si>
  <si>
    <t>Доля транспортных средств на альтернативных видах топлива в автопарке</t>
  </si>
  <si>
    <t>Экологические налоги (% к ВВП)</t>
  </si>
  <si>
    <t xml:space="preserve">% </t>
  </si>
  <si>
    <t>Данные для расчетов</t>
  </si>
  <si>
    <t>Импорт нефтепродуктов БиГ 2024, тыс. КМ</t>
  </si>
  <si>
    <t>Импорт угольной продукции БиГ 2024, тыс. КМ</t>
  </si>
  <si>
    <t>Экспорт электроэнергии БиГ 2024, тыс. КМ</t>
  </si>
  <si>
    <t>Общий объем экспорта БиГ 2024, тыс. КМ</t>
  </si>
  <si>
    <t>Объём экспорта электроэнергии в объеме экспорта</t>
  </si>
  <si>
    <t>Индекс оборота промышленности — сектор AE (производство и снабжение электроэнергией), база 2021=100</t>
  </si>
  <si>
    <t>Индекс оборота промышленности — сектор AE</t>
  </si>
  <si>
    <t>ВВП, тыс. долл. США</t>
  </si>
  <si>
    <t>ВВП БиГ, тыс. КМ</t>
  </si>
  <si>
    <t>Курс доллара к КМ (2024)</t>
  </si>
  <si>
    <t>Значение</t>
  </si>
  <si>
    <t>https://www.xe.com/currencycharts/?from=USD&amp;to=BAM&amp;view=10Y</t>
  </si>
  <si>
    <t>https://data.worldbank.org</t>
  </si>
  <si>
    <t>Расчет</t>
  </si>
  <si>
    <t>bhas.gov.ba/</t>
  </si>
  <si>
    <t>Общий объем импорта БиГ за 2024, тыс. КМ</t>
  </si>
  <si>
    <t>Сальдо торгового баланса (% к ВВП)</t>
  </si>
  <si>
    <t>Доля экспорта БиГ к Хорватии, %</t>
  </si>
  <si>
    <t>Чистое приобретение нефинансовых активов, тыс. КМ</t>
  </si>
  <si>
    <t>Общие государственные расходы, тыс. КМ</t>
  </si>
  <si>
    <t>Индекс оборота сектора ИКТ</t>
  </si>
  <si>
    <t>Доля ИКТ-сектора в обороте торговли и услуг</t>
  </si>
  <si>
    <t>Общее количество трудоспособного молодого населения (15-24), тыс. ч.</t>
  </si>
  <si>
    <t>Количество безработных среди населения (15-24), тыс. ч.</t>
  </si>
  <si>
    <t>Уровень экономической активности населения</t>
  </si>
  <si>
    <t>Гендерный разрыв в уровне занятости</t>
  </si>
  <si>
    <t>Количество трудоустроенных мужчин, п.п.</t>
  </si>
  <si>
    <t>Количество трудоустроенных женщин, п.п.</t>
  </si>
  <si>
    <t>Государственный долг в процентах от ВВП</t>
  </si>
  <si>
    <t>Общий индекс потребительских цен 2024/2023</t>
  </si>
  <si>
    <t>Дефицит консолидированного бюджета, тыс. КМ</t>
  </si>
  <si>
    <t>Число студентов на 2024 год</t>
  </si>
  <si>
    <t>Численность населения</t>
  </si>
  <si>
    <t>Индекс физического объёма промышленного производства</t>
  </si>
  <si>
    <t>Индекс производства в строительстве (здания)</t>
  </si>
  <si>
    <t>Индекс розничного товарооборота в постоянных ценах</t>
  </si>
  <si>
    <t>Импорт в сфере сельского хозяйства, тыс. КМ</t>
  </si>
  <si>
    <t>Экспорт в сфере сельского хозяйства, тыс. КМ</t>
  </si>
  <si>
    <t>Сальдо торгового баланса по с/х продукции (% к ВВП)</t>
  </si>
  <si>
    <t>Импорт в сфере продовольствия, тыс. КМ</t>
  </si>
  <si>
    <t>Доля продовольственных товаров в структуре потребительской корзины (пондер ИПЦ)</t>
  </si>
  <si>
    <t>Индекс продовольствия и неалкогольной продукции</t>
  </si>
  <si>
    <t>Индекс потребительской корзины</t>
  </si>
  <si>
    <t>Общее количество трудоспособного населения, тыс. ч.</t>
  </si>
  <si>
    <t>Количество безработных среди населения, тыс. ч.</t>
  </si>
  <si>
    <t>Уровень занятости населения</t>
  </si>
  <si>
    <t>Расходы на социальные пособия, тыс. КМ</t>
  </si>
  <si>
    <t>Доля транспортных средств старше 20 лет в автопарке</t>
  </si>
  <si>
    <t xml:space="preserve">Доля транспортных средств старше 20 лет в автопарке </t>
  </si>
  <si>
    <t>Энергетический налог, тыс. КМ</t>
  </si>
  <si>
    <t>Транспортный налог, тыс. КМ</t>
  </si>
  <si>
    <t>Налог на загрязнение и природопользование, тыс. КМ</t>
  </si>
  <si>
    <t>Нормированное значение</t>
  </si>
  <si>
    <t>&lt;</t>
  </si>
  <si>
    <t>Значение порога</t>
  </si>
  <si>
    <t>&gt;</t>
  </si>
  <si>
    <t>Уровень ЭБ</t>
  </si>
  <si>
    <t>Интегральный показатель экономической безопасности государства</t>
  </si>
  <si>
    <t>1.1.4</t>
  </si>
  <si>
    <t>1.1.5</t>
  </si>
  <si>
    <t>1.2.4</t>
  </si>
  <si>
    <t>1.2.5</t>
  </si>
  <si>
    <t>К_эб</t>
  </si>
  <si>
    <t>Тип порога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</si>
</sst>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4" fillId="8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4" fillId="10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ЭБ</a:t>
            </a:r>
            <a:r>
              <a:rPr lang="ru-RU" baseline="0"/>
              <a:t> БиГ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'Step 6'!$C$1</c:f>
              <c:strCache>
                <c:ptCount val="1"/>
                <c:pt idx="0">
                  <c:v>К_эб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'Step 6'!$B$2:$B$15</c:f>
              <c:strCache>
                <c:ptCount val="14"/>
                <c:pt idx="0">
                  <c:v>Интегральный показатель экономической безопасности государства</c:v>
                </c:pt>
                <c:pt idx="2">
                  <c:v>Способность экономики региона к устойчивому росту</c:v>
                </c:pt>
                <c:pt idx="3">
                  <c:v>Энергетическая составляющая</c:v>
                </c:pt>
                <c:pt idx="4">
                  <c:v>Внешнеэкономическая составляющая</c:v>
                </c:pt>
                <c:pt idx="5">
                  <c:v>Инвестиционно-инновационная составляющая</c:v>
                </c:pt>
                <c:pt idx="6">
                  <c:v>Демографическая составляющая</c:v>
                </c:pt>
                <c:pt idx="7">
                  <c:v>Финансовая составляющая</c:v>
                </c:pt>
                <c:pt idx="8">
                  <c:v>Обеспечение приемлемого уровня жизни в регионе</c:v>
                </c:pt>
                <c:pt idx="9">
                  <c:v>Научно-техническая составляющая</c:v>
                </c:pt>
                <c:pt idx="10">
                  <c:v>Производственная составляющая</c:v>
                </c:pt>
                <c:pt idx="11">
                  <c:v>Продовольственная составляющая</c:v>
                </c:pt>
                <c:pt idx="12">
                  <c:v>Социальная составляющая</c:v>
                </c:pt>
                <c:pt idx="13">
                  <c:v>Экологическая составляющая</c:v>
                </c:pt>
              </c:strCache>
            </c:strRef>
          </c:cat>
          <c:val>
            <c:numRef>
              <c:f>'Step 6'!$C$2:$C$15</c:f>
              <c:numCache>
                <c:formatCode>General</c:formatCode>
                <c:ptCount val="14"/>
                <c:pt idx="0" formatCode="0.00">
                  <c:v>1.0691389015235599</c:v>
                </c:pt>
                <c:pt idx="2" formatCode="0.00">
                  <c:v>1.165423958686197</c:v>
                </c:pt>
                <c:pt idx="3" formatCode="0.00">
                  <c:v>1.3152936583147536</c:v>
                </c:pt>
                <c:pt idx="4" formatCode="0.00">
                  <c:v>1.2369338530132019</c:v>
                </c:pt>
                <c:pt idx="5" formatCode="0.00">
                  <c:v>1.2253052538297722</c:v>
                </c:pt>
                <c:pt idx="6" formatCode="0.00">
                  <c:v>0.81732143210837294</c:v>
                </c:pt>
                <c:pt idx="7" formatCode="0.00">
                  <c:v>1.2322655961648843</c:v>
                </c:pt>
                <c:pt idx="8" formatCode="0.00">
                  <c:v>0.97285384436092293</c:v>
                </c:pt>
                <c:pt idx="9" formatCode="0.00">
                  <c:v>0.91836846010403717</c:v>
                </c:pt>
                <c:pt idx="10" formatCode="0.00">
                  <c:v>1.0625686406951085</c:v>
                </c:pt>
                <c:pt idx="11" formatCode="0.00">
                  <c:v>0.90940971905903023</c:v>
                </c:pt>
                <c:pt idx="12" formatCode="0.00">
                  <c:v>0.93707680083872313</c:v>
                </c:pt>
                <c:pt idx="13" formatCode="0.00">
                  <c:v>1.0368456011077158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3-4E04-9180-F7756CD93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93196912"/>
        <c:axId val="1793193072"/>
      </c:barChart>
      <c:catAx>
        <c:axId val="1793196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3193072"/>
        <c:crosses val="autoZero"/>
        <c:auto val="1"/>
        <c:lblAlgn val="ctr"/>
        <c:lblOffset val="100"/>
        <c:noMultiLvlLbl val="0"/>
      </c:catAx>
      <c:valAx>
        <c:axId val="1793193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319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0</xdr:row>
      <xdr:rowOff>15240</xdr:rowOff>
    </xdr:from>
    <xdr:to>
      <xdr:col>15</xdr:col>
      <xdr:colOff>15240</xdr:colOff>
      <xdr:row>15</xdr:row>
      <xdr:rowOff>22860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7002CED-7763-CE77-8AA6-C94A2830CD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CB8763D-B2B5-452F-93B4-8157DFDD2912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c9f0d698-31b9-47e5-9c8e-08c377c4a473&quot;"/>
  </we:properties>
  <we:bindings/>
  <we:snapshot xmlns:r="http://schemas.openxmlformats.org/officeDocument/2006/relationships"/>
</we:webextension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zoomScaleNormal="100" workbookViewId="0">
      <selection activeCell="H4" sqref="H4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6" width="23.88671875" customWidth="1"/>
    <col min="8" max="8" width="67.21875" bestFit="1" customWidth="1"/>
    <col min="9" max="9" width="12.33203125" bestFit="1" customWidth="1"/>
    <col min="10" max="10" width="16.33203125" customWidth="1"/>
  </cols>
  <sheetData>
    <row r="1" spans="1:10" ht="15.6" x14ac:dyDescent="0.3">
      <c r="A1" s="26" t="s">
        <v>0</v>
      </c>
      <c r="B1" s="26" t="s">
        <v>1</v>
      </c>
      <c r="C1" s="26" t="s">
        <v>2</v>
      </c>
      <c r="D1" s="26" t="s">
        <v>61</v>
      </c>
      <c r="E1" s="26" t="s">
        <v>149</v>
      </c>
      <c r="F1" s="26" t="s">
        <v>140</v>
      </c>
      <c r="H1" s="32" t="s">
        <v>85</v>
      </c>
      <c r="I1" s="32" t="s">
        <v>96</v>
      </c>
      <c r="J1" s="32" t="s">
        <v>57</v>
      </c>
    </row>
    <row r="2" spans="1:10" ht="15.6" x14ac:dyDescent="0.3">
      <c r="A2" s="49">
        <v>1</v>
      </c>
      <c r="B2" s="37" t="s">
        <v>3</v>
      </c>
      <c r="C2" s="37"/>
      <c r="D2" s="37"/>
      <c r="E2" s="37"/>
      <c r="F2" s="37"/>
      <c r="H2" t="s">
        <v>101</v>
      </c>
      <c r="I2" s="33">
        <v>28654000</v>
      </c>
      <c r="J2" t="s">
        <v>100</v>
      </c>
    </row>
    <row r="3" spans="1:10" ht="15.6" x14ac:dyDescent="0.3">
      <c r="A3" s="18" t="s">
        <v>4</v>
      </c>
      <c r="B3" s="38" t="s">
        <v>5</v>
      </c>
      <c r="C3" s="38"/>
      <c r="D3" s="38"/>
      <c r="E3" s="38"/>
      <c r="F3" s="38"/>
      <c r="H3" t="s">
        <v>86</v>
      </c>
      <c r="I3" s="33">
        <v>1872795</v>
      </c>
      <c r="J3" t="s">
        <v>100</v>
      </c>
    </row>
    <row r="4" spans="1:10" ht="31.2" x14ac:dyDescent="0.3">
      <c r="A4" s="18" t="s">
        <v>6</v>
      </c>
      <c r="B4" s="1" t="s">
        <v>59</v>
      </c>
      <c r="C4" s="5" t="s">
        <v>56</v>
      </c>
      <c r="D4" s="48">
        <f>(I3+I4)/I2*100</f>
        <v>7.7241781252181205</v>
      </c>
      <c r="E4" s="50" t="s">
        <v>139</v>
      </c>
      <c r="F4" s="50">
        <v>25</v>
      </c>
      <c r="H4" t="s">
        <v>87</v>
      </c>
      <c r="I4" s="33">
        <v>340491</v>
      </c>
      <c r="J4" t="s">
        <v>100</v>
      </c>
    </row>
    <row r="5" spans="1:10" ht="15.6" x14ac:dyDescent="0.3">
      <c r="A5" s="18" t="s">
        <v>7</v>
      </c>
      <c r="B5" s="1" t="s">
        <v>90</v>
      </c>
      <c r="C5" s="5" t="s">
        <v>56</v>
      </c>
      <c r="D5" s="48">
        <f>I5/I6*100</f>
        <v>4.1665816485225511</v>
      </c>
      <c r="E5" s="50" t="s">
        <v>139</v>
      </c>
      <c r="F5" s="50">
        <v>10</v>
      </c>
      <c r="H5" t="s">
        <v>88</v>
      </c>
      <c r="I5" s="33">
        <v>669778</v>
      </c>
      <c r="J5" t="s">
        <v>100</v>
      </c>
    </row>
    <row r="6" spans="1:10" ht="46.8" x14ac:dyDescent="0.3">
      <c r="A6" s="18" t="s">
        <v>8</v>
      </c>
      <c r="B6" s="1" t="s">
        <v>91</v>
      </c>
      <c r="C6" s="5" t="s">
        <v>60</v>
      </c>
      <c r="D6" s="48">
        <f>I7</f>
        <v>99.8</v>
      </c>
      <c r="E6" s="50" t="s">
        <v>141</v>
      </c>
      <c r="F6" s="50">
        <v>90</v>
      </c>
      <c r="H6" t="s">
        <v>89</v>
      </c>
      <c r="I6" s="33">
        <v>16075000</v>
      </c>
      <c r="J6" t="s">
        <v>100</v>
      </c>
    </row>
    <row r="7" spans="1:10" ht="15.6" x14ac:dyDescent="0.3">
      <c r="A7" s="18" t="s">
        <v>9</v>
      </c>
      <c r="B7" s="39" t="s">
        <v>10</v>
      </c>
      <c r="C7" s="39"/>
      <c r="D7" s="39"/>
      <c r="E7" s="39"/>
      <c r="F7" s="39"/>
      <c r="H7" t="s">
        <v>92</v>
      </c>
      <c r="I7" s="33">
        <v>99.8</v>
      </c>
      <c r="J7" t="s">
        <v>100</v>
      </c>
    </row>
    <row r="8" spans="1:10" ht="15.6" x14ac:dyDescent="0.3">
      <c r="A8" s="18" t="s">
        <v>11</v>
      </c>
      <c r="B8" s="2" t="s">
        <v>62</v>
      </c>
      <c r="C8" s="5" t="s">
        <v>56</v>
      </c>
      <c r="D8" s="48">
        <f>I6/I10*100</f>
        <v>29.691796932966284</v>
      </c>
      <c r="E8" s="50" t="s">
        <v>141</v>
      </c>
      <c r="F8" s="50">
        <v>25</v>
      </c>
      <c r="H8" t="s">
        <v>93</v>
      </c>
      <c r="I8" s="33">
        <v>29613572</v>
      </c>
      <c r="J8" t="s">
        <v>98</v>
      </c>
    </row>
    <row r="9" spans="1:10" ht="15.6" x14ac:dyDescent="0.3">
      <c r="A9" s="19" t="s">
        <v>12</v>
      </c>
      <c r="B9" s="2" t="s">
        <v>102</v>
      </c>
      <c r="C9" s="5" t="s">
        <v>56</v>
      </c>
      <c r="D9" s="48">
        <f>(I6-I2)/I10*100</f>
        <v>-23.234408312272656</v>
      </c>
      <c r="E9" s="50" t="s">
        <v>141</v>
      </c>
      <c r="F9" s="50">
        <v>-10</v>
      </c>
      <c r="H9" t="s">
        <v>95</v>
      </c>
      <c r="I9" s="34">
        <v>1.8282</v>
      </c>
      <c r="J9" t="s">
        <v>97</v>
      </c>
    </row>
    <row r="10" spans="1:10" ht="31.2" x14ac:dyDescent="0.3">
      <c r="A10" s="19" t="s">
        <v>13</v>
      </c>
      <c r="B10" s="2" t="s">
        <v>63</v>
      </c>
      <c r="C10" s="5" t="s">
        <v>56</v>
      </c>
      <c r="D10" s="48">
        <f>I11</f>
        <v>16.100000000000001</v>
      </c>
      <c r="E10" s="50" t="s">
        <v>139</v>
      </c>
      <c r="F10" s="50">
        <v>25</v>
      </c>
      <c r="H10" t="s">
        <v>94</v>
      </c>
      <c r="I10">
        <f>I8*I9</f>
        <v>54139532.330400005</v>
      </c>
      <c r="J10" t="s">
        <v>99</v>
      </c>
    </row>
    <row r="11" spans="1:10" ht="15.6" x14ac:dyDescent="0.3">
      <c r="A11" s="19" t="s">
        <v>14</v>
      </c>
      <c r="B11" s="40" t="s">
        <v>15</v>
      </c>
      <c r="C11" s="40"/>
      <c r="D11" s="40"/>
      <c r="E11" s="40"/>
      <c r="F11" s="40"/>
      <c r="H11" t="s">
        <v>103</v>
      </c>
      <c r="I11" s="33">
        <v>16.100000000000001</v>
      </c>
      <c r="J11" t="s">
        <v>100</v>
      </c>
    </row>
    <row r="12" spans="1:10" ht="31.2" x14ac:dyDescent="0.3">
      <c r="A12" s="19" t="s">
        <v>16</v>
      </c>
      <c r="B12" s="1" t="s">
        <v>64</v>
      </c>
      <c r="C12" s="5" t="s">
        <v>56</v>
      </c>
      <c r="D12" s="48">
        <f>I12/I13*100</f>
        <v>9.291448842419717</v>
      </c>
      <c r="E12" s="50" t="s">
        <v>141</v>
      </c>
      <c r="F12" s="50">
        <v>5</v>
      </c>
      <c r="H12" t="s">
        <v>104</v>
      </c>
      <c r="I12" s="45">
        <v>1990600</v>
      </c>
      <c r="J12" t="s">
        <v>100</v>
      </c>
    </row>
    <row r="13" spans="1:10" ht="31.2" x14ac:dyDescent="0.3">
      <c r="A13" s="19" t="s">
        <v>17</v>
      </c>
      <c r="B13" s="1" t="s">
        <v>65</v>
      </c>
      <c r="C13" s="5" t="s">
        <v>60</v>
      </c>
      <c r="D13" s="48">
        <f>I14</f>
        <v>136.80000000000001</v>
      </c>
      <c r="E13" s="50" t="s">
        <v>141</v>
      </c>
      <c r="F13" s="50">
        <v>110</v>
      </c>
      <c r="H13" t="s">
        <v>105</v>
      </c>
      <c r="I13" s="45">
        <v>21424000</v>
      </c>
      <c r="J13" t="s">
        <v>100</v>
      </c>
    </row>
    <row r="14" spans="1:10" ht="15.6" x14ac:dyDescent="0.3">
      <c r="A14" s="19" t="s">
        <v>18</v>
      </c>
      <c r="B14" s="1" t="s">
        <v>107</v>
      </c>
      <c r="C14" s="5" t="s">
        <v>56</v>
      </c>
      <c r="D14" s="5">
        <f>I15</f>
        <v>8.1999999999999993</v>
      </c>
      <c r="E14" s="50" t="s">
        <v>141</v>
      </c>
      <c r="F14" s="50">
        <v>5</v>
      </c>
      <c r="H14" t="s">
        <v>106</v>
      </c>
      <c r="I14" s="33">
        <v>136.80000000000001</v>
      </c>
    </row>
    <row r="15" spans="1:10" ht="15.6" x14ac:dyDescent="0.3">
      <c r="A15" s="19" t="s">
        <v>19</v>
      </c>
      <c r="B15" s="44" t="s">
        <v>20</v>
      </c>
      <c r="C15" s="44"/>
      <c r="D15" s="44"/>
      <c r="E15" s="44"/>
      <c r="F15" s="44"/>
      <c r="H15" t="s">
        <v>107</v>
      </c>
      <c r="I15">
        <v>8.1999999999999993</v>
      </c>
    </row>
    <row r="16" spans="1:10" ht="15.6" x14ac:dyDescent="0.3">
      <c r="A16" s="18" t="s">
        <v>21</v>
      </c>
      <c r="B16" s="1" t="s">
        <v>66</v>
      </c>
      <c r="C16" s="5" t="s">
        <v>56</v>
      </c>
      <c r="D16" s="48">
        <f>I17/I16*100</f>
        <v>30.588235294117649</v>
      </c>
      <c r="E16" s="50" t="s">
        <v>139</v>
      </c>
      <c r="F16" s="50">
        <v>20</v>
      </c>
      <c r="H16" t="s">
        <v>108</v>
      </c>
      <c r="I16">
        <v>85</v>
      </c>
    </row>
    <row r="17" spans="1:9" ht="15.6" x14ac:dyDescent="0.3">
      <c r="A17" s="18" t="s">
        <v>22</v>
      </c>
      <c r="B17" s="1" t="s">
        <v>110</v>
      </c>
      <c r="C17" s="5" t="s">
        <v>56</v>
      </c>
      <c r="D17" s="5">
        <f>I18</f>
        <v>49.1</v>
      </c>
      <c r="E17" s="50" t="s">
        <v>141</v>
      </c>
      <c r="F17" s="50">
        <v>60</v>
      </c>
      <c r="H17" t="s">
        <v>109</v>
      </c>
      <c r="I17">
        <v>26</v>
      </c>
    </row>
    <row r="18" spans="1:9" ht="15.6" x14ac:dyDescent="0.3">
      <c r="A18" s="18" t="s">
        <v>23</v>
      </c>
      <c r="B18" s="1" t="s">
        <v>111</v>
      </c>
      <c r="C18" s="5" t="s">
        <v>67</v>
      </c>
      <c r="D18" s="5">
        <f>ABS(I19-I20)</f>
        <v>23.199999999999996</v>
      </c>
      <c r="E18" s="50" t="s">
        <v>139</v>
      </c>
      <c r="F18" s="50">
        <v>15</v>
      </c>
      <c r="H18" t="s">
        <v>110</v>
      </c>
      <c r="I18">
        <v>49.1</v>
      </c>
    </row>
    <row r="19" spans="1:9" ht="15.6" x14ac:dyDescent="0.3">
      <c r="A19" s="18" t="s">
        <v>24</v>
      </c>
      <c r="B19" s="39" t="s">
        <v>25</v>
      </c>
      <c r="C19" s="39"/>
      <c r="D19" s="39"/>
      <c r="E19" s="39"/>
      <c r="F19" s="39"/>
      <c r="H19" t="s">
        <v>112</v>
      </c>
      <c r="I19">
        <v>54.8</v>
      </c>
    </row>
    <row r="20" spans="1:9" ht="15.6" x14ac:dyDescent="0.3">
      <c r="A20" s="19" t="s">
        <v>26</v>
      </c>
      <c r="B20" s="1" t="s">
        <v>68</v>
      </c>
      <c r="C20" s="5" t="s">
        <v>56</v>
      </c>
      <c r="D20" s="5">
        <f>I21</f>
        <v>18.72</v>
      </c>
      <c r="E20" s="50" t="s">
        <v>139</v>
      </c>
      <c r="F20" s="50">
        <v>60</v>
      </c>
      <c r="H20" t="s">
        <v>113</v>
      </c>
      <c r="I20">
        <v>31.6</v>
      </c>
    </row>
    <row r="21" spans="1:9" ht="15.6" x14ac:dyDescent="0.3">
      <c r="A21" s="19" t="s">
        <v>27</v>
      </c>
      <c r="B21" s="1" t="s">
        <v>69</v>
      </c>
      <c r="C21" s="5" t="s">
        <v>56</v>
      </c>
      <c r="D21" s="5">
        <f>I22-100</f>
        <v>1.7000000000000028</v>
      </c>
      <c r="E21" s="50" t="s">
        <v>139</v>
      </c>
      <c r="F21" s="50">
        <v>5</v>
      </c>
      <c r="H21" t="s">
        <v>114</v>
      </c>
      <c r="I21">
        <v>18.72</v>
      </c>
    </row>
    <row r="22" spans="1:9" ht="15.6" x14ac:dyDescent="0.3">
      <c r="A22" s="19" t="s">
        <v>28</v>
      </c>
      <c r="B22" s="1" t="s">
        <v>70</v>
      </c>
      <c r="C22" s="5" t="s">
        <v>56</v>
      </c>
      <c r="D22" s="48">
        <f>I23/I10*100</f>
        <v>-1.8140164085764348</v>
      </c>
      <c r="E22" s="50" t="s">
        <v>141</v>
      </c>
      <c r="F22" s="50">
        <v>-3</v>
      </c>
      <c r="H22" t="s">
        <v>115</v>
      </c>
      <c r="I22">
        <v>101.7</v>
      </c>
    </row>
    <row r="23" spans="1:9" ht="15.6" x14ac:dyDescent="0.3">
      <c r="A23" s="20">
        <v>2</v>
      </c>
      <c r="B23" s="41" t="s">
        <v>29</v>
      </c>
      <c r="C23" s="41"/>
      <c r="D23" s="41"/>
      <c r="E23" s="41"/>
      <c r="F23" s="41"/>
      <c r="H23" t="s">
        <v>116</v>
      </c>
      <c r="I23" s="33">
        <v>-982100</v>
      </c>
    </row>
    <row r="24" spans="1:9" ht="15.6" x14ac:dyDescent="0.3">
      <c r="A24" s="18" t="s">
        <v>30</v>
      </c>
      <c r="B24" s="42" t="s">
        <v>31</v>
      </c>
      <c r="C24" s="42"/>
      <c r="D24" s="42"/>
      <c r="E24" s="42"/>
      <c r="F24" s="42"/>
      <c r="H24" t="s">
        <v>71</v>
      </c>
      <c r="I24">
        <v>25.5</v>
      </c>
    </row>
    <row r="25" spans="1:9" ht="15.6" x14ac:dyDescent="0.3">
      <c r="A25" s="19" t="s">
        <v>32</v>
      </c>
      <c r="B25" s="2" t="s">
        <v>71</v>
      </c>
      <c r="C25" s="5" t="s">
        <v>72</v>
      </c>
      <c r="D25" s="5">
        <f>I24</f>
        <v>25.5</v>
      </c>
      <c r="E25" s="50" t="s">
        <v>141</v>
      </c>
      <c r="F25" s="50">
        <v>35</v>
      </c>
      <c r="H25" t="s">
        <v>73</v>
      </c>
      <c r="I25">
        <v>84.2</v>
      </c>
    </row>
    <row r="26" spans="1:9" ht="15.6" x14ac:dyDescent="0.3">
      <c r="A26" s="19" t="s">
        <v>33</v>
      </c>
      <c r="B26" s="2" t="s">
        <v>73</v>
      </c>
      <c r="C26" s="5" t="s">
        <v>56</v>
      </c>
      <c r="D26" s="5">
        <f>I25</f>
        <v>84.2</v>
      </c>
      <c r="E26" s="50" t="s">
        <v>141</v>
      </c>
      <c r="F26" s="50">
        <v>70</v>
      </c>
      <c r="H26" t="s">
        <v>117</v>
      </c>
      <c r="I26" s="46">
        <v>75016</v>
      </c>
    </row>
    <row r="27" spans="1:9" ht="15.6" x14ac:dyDescent="0.3">
      <c r="A27" s="19" t="s">
        <v>34</v>
      </c>
      <c r="B27" s="2" t="s">
        <v>74</v>
      </c>
      <c r="C27" s="5" t="s">
        <v>56</v>
      </c>
      <c r="D27" s="48">
        <f>I26/I27*100</f>
        <v>2.1244016482973436</v>
      </c>
      <c r="E27" s="50" t="s">
        <v>141</v>
      </c>
      <c r="F27" s="50">
        <v>3</v>
      </c>
      <c r="H27" t="s">
        <v>118</v>
      </c>
      <c r="I27" s="46">
        <v>3531159</v>
      </c>
    </row>
    <row r="28" spans="1:9" ht="15.6" x14ac:dyDescent="0.3">
      <c r="A28" s="19" t="s">
        <v>35</v>
      </c>
      <c r="B28" s="43" t="s">
        <v>36</v>
      </c>
      <c r="C28" s="43"/>
      <c r="D28" s="43"/>
      <c r="E28" s="43"/>
      <c r="F28" s="43"/>
      <c r="H28" t="s">
        <v>119</v>
      </c>
      <c r="I28">
        <v>93.1</v>
      </c>
    </row>
    <row r="29" spans="1:9" ht="31.2" x14ac:dyDescent="0.3">
      <c r="A29" s="19" t="s">
        <v>37</v>
      </c>
      <c r="B29" s="1" t="s">
        <v>75</v>
      </c>
      <c r="C29" s="5" t="s">
        <v>60</v>
      </c>
      <c r="D29" s="5">
        <f>I28</f>
        <v>93.1</v>
      </c>
      <c r="E29" s="50" t="s">
        <v>141</v>
      </c>
      <c r="F29" s="50">
        <v>90</v>
      </c>
      <c r="H29" t="s">
        <v>120</v>
      </c>
      <c r="I29">
        <v>102.9</v>
      </c>
    </row>
    <row r="30" spans="1:9" ht="31.2" x14ac:dyDescent="0.3">
      <c r="A30" s="19" t="s">
        <v>38</v>
      </c>
      <c r="B30" s="1" t="s">
        <v>76</v>
      </c>
      <c r="C30" s="5" t="s">
        <v>60</v>
      </c>
      <c r="D30" s="5">
        <f>I29</f>
        <v>102.9</v>
      </c>
      <c r="E30" s="50" t="s">
        <v>141</v>
      </c>
      <c r="F30" s="50">
        <v>95</v>
      </c>
      <c r="H30" t="s">
        <v>121</v>
      </c>
      <c r="I30">
        <v>137.80000000000001</v>
      </c>
    </row>
    <row r="31" spans="1:9" ht="31.2" x14ac:dyDescent="0.3">
      <c r="A31" s="19" t="s">
        <v>39</v>
      </c>
      <c r="B31" s="1" t="s">
        <v>77</v>
      </c>
      <c r="C31" s="5" t="s">
        <v>60</v>
      </c>
      <c r="D31" s="5">
        <f>I30</f>
        <v>137.80000000000001</v>
      </c>
      <c r="E31" s="50" t="s">
        <v>141</v>
      </c>
      <c r="F31" s="50">
        <v>110</v>
      </c>
      <c r="H31" t="s">
        <v>122</v>
      </c>
      <c r="I31" s="46">
        <v>1058666</v>
      </c>
    </row>
    <row r="32" spans="1:9" ht="15.6" x14ac:dyDescent="0.3">
      <c r="A32" s="19" t="s">
        <v>40</v>
      </c>
      <c r="B32" s="36" t="s">
        <v>41</v>
      </c>
      <c r="C32" s="36"/>
      <c r="D32" s="36"/>
      <c r="E32" s="36"/>
      <c r="F32" s="36"/>
      <c r="H32" t="s">
        <v>123</v>
      </c>
      <c r="I32" s="46">
        <v>252796</v>
      </c>
    </row>
    <row r="33" spans="1:9" ht="15.6" x14ac:dyDescent="0.3">
      <c r="A33" s="19" t="s">
        <v>42</v>
      </c>
      <c r="B33" s="1" t="s">
        <v>124</v>
      </c>
      <c r="C33" s="5" t="s">
        <v>56</v>
      </c>
      <c r="D33" s="47">
        <f>(I32-I31)/I10*100</f>
        <v>-1.4885056543931285</v>
      </c>
      <c r="E33" s="50" t="s">
        <v>141</v>
      </c>
      <c r="F33" s="50">
        <v>-5</v>
      </c>
      <c r="H33" t="s">
        <v>125</v>
      </c>
      <c r="I33" s="46">
        <v>4045928</v>
      </c>
    </row>
    <row r="34" spans="1:9" ht="31.2" x14ac:dyDescent="0.3">
      <c r="A34" s="19" t="s">
        <v>43</v>
      </c>
      <c r="B34" s="1" t="s">
        <v>78</v>
      </c>
      <c r="C34" s="5" t="s">
        <v>56</v>
      </c>
      <c r="D34" s="48">
        <f>I33/I2*100</f>
        <v>14.119941369442312</v>
      </c>
      <c r="E34" s="50" t="s">
        <v>139</v>
      </c>
      <c r="F34" s="50">
        <v>20</v>
      </c>
      <c r="H34" t="s">
        <v>127</v>
      </c>
      <c r="I34">
        <v>368748</v>
      </c>
    </row>
    <row r="35" spans="1:9" ht="31.2" x14ac:dyDescent="0.3">
      <c r="A35" s="19" t="s">
        <v>44</v>
      </c>
      <c r="B35" s="1" t="s">
        <v>126</v>
      </c>
      <c r="C35" s="5" t="s">
        <v>56</v>
      </c>
      <c r="D35" s="48">
        <f>I34/I35*100</f>
        <v>36.8748</v>
      </c>
      <c r="E35" s="50" t="s">
        <v>139</v>
      </c>
      <c r="F35" s="50">
        <v>40</v>
      </c>
      <c r="H35" t="s">
        <v>128</v>
      </c>
      <c r="I35">
        <v>1000000</v>
      </c>
    </row>
    <row r="36" spans="1:9" ht="15.6" x14ac:dyDescent="0.3">
      <c r="A36" s="19" t="s">
        <v>45</v>
      </c>
      <c r="B36" s="35" t="s">
        <v>46</v>
      </c>
      <c r="C36" s="35"/>
      <c r="D36" s="35"/>
      <c r="E36" s="35"/>
      <c r="F36" s="35"/>
      <c r="H36" t="s">
        <v>129</v>
      </c>
      <c r="I36" s="46">
        <v>1413</v>
      </c>
    </row>
    <row r="37" spans="1:9" ht="15.6" x14ac:dyDescent="0.3">
      <c r="A37" s="19" t="s">
        <v>47</v>
      </c>
      <c r="B37" s="1" t="s">
        <v>79</v>
      </c>
      <c r="C37" s="5" t="s">
        <v>56</v>
      </c>
      <c r="D37" s="48">
        <f>I37/I36*100</f>
        <v>12.668082094833688</v>
      </c>
      <c r="E37" s="50" t="s">
        <v>139</v>
      </c>
      <c r="F37" s="50">
        <v>10</v>
      </c>
      <c r="H37" t="s">
        <v>130</v>
      </c>
      <c r="I37">
        <v>179</v>
      </c>
    </row>
    <row r="38" spans="1:9" ht="15.6" x14ac:dyDescent="0.3">
      <c r="A38" s="19" t="s">
        <v>48</v>
      </c>
      <c r="B38" s="1" t="s">
        <v>80</v>
      </c>
      <c r="C38" s="5" t="s">
        <v>56</v>
      </c>
      <c r="D38" s="5">
        <f>I38</f>
        <v>42.9</v>
      </c>
      <c r="E38" s="50" t="s">
        <v>141</v>
      </c>
      <c r="F38" s="50">
        <v>60</v>
      </c>
      <c r="H38" t="s">
        <v>131</v>
      </c>
      <c r="I38">
        <v>42.9</v>
      </c>
    </row>
    <row r="39" spans="1:9" ht="31.2" x14ac:dyDescent="0.3">
      <c r="A39" s="19" t="s">
        <v>49</v>
      </c>
      <c r="B39" s="1" t="s">
        <v>81</v>
      </c>
      <c r="C39" s="5" t="s">
        <v>56</v>
      </c>
      <c r="D39" s="48">
        <f>I39/I13*100</f>
        <v>40.611930545182972</v>
      </c>
      <c r="E39" s="50" t="s">
        <v>139</v>
      </c>
      <c r="F39" s="50">
        <v>50</v>
      </c>
      <c r="H39" t="s">
        <v>132</v>
      </c>
      <c r="I39" s="45">
        <v>8700700</v>
      </c>
    </row>
    <row r="40" spans="1:9" ht="15.6" x14ac:dyDescent="0.3">
      <c r="A40" s="19" t="s">
        <v>50</v>
      </c>
      <c r="B40" s="36" t="s">
        <v>51</v>
      </c>
      <c r="C40" s="36"/>
      <c r="D40" s="36"/>
      <c r="E40" s="36"/>
      <c r="F40" s="36"/>
      <c r="H40" t="s">
        <v>82</v>
      </c>
      <c r="I40" s="45">
        <f>0.031*100</f>
        <v>3.1</v>
      </c>
    </row>
    <row r="41" spans="1:9" ht="31.2" x14ac:dyDescent="0.3">
      <c r="A41" s="19" t="s">
        <v>52</v>
      </c>
      <c r="B41" s="1" t="s">
        <v>82</v>
      </c>
      <c r="C41" s="5" t="s">
        <v>56</v>
      </c>
      <c r="D41" s="47">
        <f>I40</f>
        <v>3.1</v>
      </c>
      <c r="E41" s="50" t="s">
        <v>141</v>
      </c>
      <c r="F41" s="50">
        <v>5</v>
      </c>
      <c r="H41" t="s">
        <v>133</v>
      </c>
      <c r="I41" s="33">
        <v>14.6</v>
      </c>
    </row>
    <row r="42" spans="1:9" ht="15.6" x14ac:dyDescent="0.3">
      <c r="A42" s="19" t="s">
        <v>53</v>
      </c>
      <c r="B42" s="1" t="s">
        <v>134</v>
      </c>
      <c r="C42" s="5" t="s">
        <v>56</v>
      </c>
      <c r="D42" s="48">
        <f>I41</f>
        <v>14.6</v>
      </c>
      <c r="E42" s="50" t="s">
        <v>139</v>
      </c>
      <c r="F42" s="50">
        <v>20</v>
      </c>
      <c r="H42" t="s">
        <v>135</v>
      </c>
      <c r="I42" s="33">
        <v>1223000</v>
      </c>
    </row>
    <row r="43" spans="1:9" ht="15.6" x14ac:dyDescent="0.3">
      <c r="A43" s="19" t="s">
        <v>54</v>
      </c>
      <c r="B43" s="1" t="s">
        <v>83</v>
      </c>
      <c r="C43" s="5" t="s">
        <v>84</v>
      </c>
      <c r="D43" s="48">
        <f>(I42+I43+I44)/I10 * 100</f>
        <v>2.8241839819910077</v>
      </c>
      <c r="E43" s="50" t="s">
        <v>141</v>
      </c>
      <c r="F43" s="50">
        <v>2</v>
      </c>
      <c r="H43" t="s">
        <v>136</v>
      </c>
      <c r="I43" s="33">
        <v>239000</v>
      </c>
    </row>
    <row r="44" spans="1:9" x14ac:dyDescent="0.3">
      <c r="H44" t="s">
        <v>137</v>
      </c>
      <c r="I44" s="33">
        <v>67000</v>
      </c>
    </row>
  </sheetData>
  <mergeCells count="12">
    <mergeCell ref="B36:F36"/>
    <mergeCell ref="B40:F40"/>
    <mergeCell ref="B2:F2"/>
    <mergeCell ref="B3:F3"/>
    <mergeCell ref="B7:F7"/>
    <mergeCell ref="B11:F11"/>
    <mergeCell ref="B24:F24"/>
    <mergeCell ref="B23:F23"/>
    <mergeCell ref="B28:F28"/>
    <mergeCell ref="B32:F32"/>
    <mergeCell ref="B15:F15"/>
    <mergeCell ref="B19:F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CA51-8B1C-4538-AA4F-755ADE1F7603}">
  <dimension ref="A1:G43"/>
  <sheetViews>
    <sheetView zoomScale="85" zoomScaleNormal="85" workbookViewId="0">
      <selection activeCell="D4" sqref="D4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7" width="23.88671875" customWidth="1"/>
  </cols>
  <sheetData>
    <row r="1" spans="1:7" ht="31.2" x14ac:dyDescent="0.3">
      <c r="A1" s="26" t="s">
        <v>0</v>
      </c>
      <c r="B1" s="26" t="s">
        <v>1</v>
      </c>
      <c r="C1" s="26" t="s">
        <v>2</v>
      </c>
      <c r="D1" s="26" t="s">
        <v>61</v>
      </c>
      <c r="E1" s="26" t="s">
        <v>55</v>
      </c>
      <c r="F1" s="26" t="s">
        <v>96</v>
      </c>
      <c r="G1" s="26" t="s">
        <v>138</v>
      </c>
    </row>
    <row r="2" spans="1:7" ht="15.6" customHeight="1" x14ac:dyDescent="0.3">
      <c r="A2" s="49">
        <v>1</v>
      </c>
      <c r="B2" s="37" t="s">
        <v>3</v>
      </c>
      <c r="C2" s="37"/>
      <c r="D2" s="37"/>
      <c r="E2" s="37"/>
      <c r="F2" s="37"/>
      <c r="G2" s="37"/>
    </row>
    <row r="3" spans="1:7" ht="15.6" customHeight="1" x14ac:dyDescent="0.3">
      <c r="A3" s="18" t="s">
        <v>4</v>
      </c>
      <c r="B3" s="38" t="s">
        <v>5</v>
      </c>
      <c r="C3" s="38"/>
      <c r="D3" s="38"/>
      <c r="E3" s="38"/>
      <c r="F3" s="38"/>
      <c r="G3" s="38"/>
    </row>
    <row r="4" spans="1:7" ht="93.6" customHeight="1" x14ac:dyDescent="0.3">
      <c r="A4" s="18" t="s">
        <v>6</v>
      </c>
      <c r="B4" s="3" t="str">
        <f>'Step 4'!B4</f>
        <v>Доля топливно-энергетических товаров (нефтепродукты + уголь) в общем объёме импорта</v>
      </c>
      <c r="C4" s="3" t="str">
        <f>'Step 4'!C4</f>
        <v>%</v>
      </c>
      <c r="D4" s="50">
        <f>'Step 4'!D4</f>
        <v>7.7241781252181205</v>
      </c>
      <c r="E4" s="50" t="s">
        <v>139</v>
      </c>
      <c r="F4" s="50">
        <f>'Step 4'!F4</f>
        <v>25</v>
      </c>
      <c r="G4" s="50">
        <f>IF((E4="&lt;"),IF(D4/F4&lt;1,2^((1-D4/F4)/LN(10/3)),2^(-LOG(D4/F4,10/3))),IF((E4="&gt;"),IF(D4/F4&gt;1,2^((1-F4/D4)/LN(10/3)),2^(-LOG(F4/D4,10/3))),""))</f>
        <v>1.488604533834281</v>
      </c>
    </row>
    <row r="5" spans="1:7" ht="46.8" customHeight="1" x14ac:dyDescent="0.3">
      <c r="A5" s="18" t="s">
        <v>7</v>
      </c>
      <c r="B5" s="3" t="str">
        <f>'Step 4'!B5</f>
        <v>Объём экспорта электроэнергии в объеме экспорта</v>
      </c>
      <c r="C5" s="3" t="str">
        <f>'Step 4'!C5</f>
        <v>%</v>
      </c>
      <c r="D5" s="50">
        <f>'Step 4'!D5</f>
        <v>4.1665816485225511</v>
      </c>
      <c r="E5" s="50" t="s">
        <v>139</v>
      </c>
      <c r="F5" s="50">
        <f>'Step 4'!F5</f>
        <v>10</v>
      </c>
      <c r="G5" s="50">
        <f t="shared" ref="G5:G6" si="0">IF((E5="&lt;"),IF(D5/F5&lt;1,2^((1-D5/F5)/LN(10/3)),2^(-LOG(D5/F5,10/3))),IF((E5="&gt;"),IF(D5/F5&gt;1,2^((1-F5/D5)/LN(10/3)),2^(-LOG(F5/D5,10/3))),""))</f>
        <v>1.3991145926892703</v>
      </c>
    </row>
    <row r="6" spans="1:7" ht="109.2" customHeight="1" x14ac:dyDescent="0.3">
      <c r="A6" s="18" t="s">
        <v>8</v>
      </c>
      <c r="B6" s="3" t="str">
        <f>'Step 4'!B6</f>
        <v>Индекс оборота промышленности — сектор AE (производство и снабжение электроэнергией), база 2021=100</v>
      </c>
      <c r="C6" s="3" t="str">
        <f>'Step 4'!C6</f>
        <v>ед.</v>
      </c>
      <c r="D6" s="3">
        <f>'Step 4'!D6</f>
        <v>99.8</v>
      </c>
      <c r="E6" s="50" t="s">
        <v>141</v>
      </c>
      <c r="F6" s="50">
        <f>'Step 4'!F6</f>
        <v>90</v>
      </c>
      <c r="G6" s="50">
        <f t="shared" si="0"/>
        <v>1.0581618484207096</v>
      </c>
    </row>
    <row r="7" spans="1:7" ht="15.6" customHeight="1" x14ac:dyDescent="0.3">
      <c r="A7" s="18" t="s">
        <v>9</v>
      </c>
      <c r="B7" s="39" t="s">
        <v>10</v>
      </c>
      <c r="C7" s="39"/>
      <c r="D7" s="39"/>
      <c r="E7" s="39"/>
      <c r="F7" s="39"/>
      <c r="G7" s="39"/>
    </row>
    <row r="8" spans="1:7" ht="31.2" customHeight="1" x14ac:dyDescent="0.3">
      <c r="A8" s="18" t="s">
        <v>11</v>
      </c>
      <c r="B8" s="5" t="str">
        <f>'Step 4'!B8</f>
        <v>Экспорт товаров (% к ВВП)</v>
      </c>
      <c r="C8" s="5" t="str">
        <f>'Step 4'!C8</f>
        <v>%</v>
      </c>
      <c r="D8" s="48">
        <f>'Step 4'!D8</f>
        <v>29.691796932966284</v>
      </c>
      <c r="E8" s="50" t="s">
        <v>141</v>
      </c>
      <c r="F8" s="50">
        <f>'Step 4'!F8</f>
        <v>25</v>
      </c>
      <c r="G8" s="50">
        <f>IF((E8="&lt;"),IF(D8/F8&lt;1,2^((1-D8/F8)/LN(10/3)),2^(-LOG(D8/F8,10/3))),IF((E8="&gt;"),IF(D8/F8&gt;1,2^((1-F8/D8)/LN(10/3)),2^(-LOG(F8/D8,10/3))),""))</f>
        <v>1.0952392023025463</v>
      </c>
    </row>
    <row r="9" spans="1:7" ht="46.8" customHeight="1" x14ac:dyDescent="0.3">
      <c r="A9" s="19" t="s">
        <v>12</v>
      </c>
      <c r="B9" s="5" t="str">
        <f>'Step 4'!B9</f>
        <v>Сальдо торгового баланса (% к ВВП)</v>
      </c>
      <c r="C9" s="5" t="str">
        <f>'Step 4'!C9</f>
        <v>%</v>
      </c>
      <c r="D9" s="48">
        <f>'Step 4'!D9</f>
        <v>-23.234408312272656</v>
      </c>
      <c r="E9" s="50" t="s">
        <v>141</v>
      </c>
      <c r="F9" s="50">
        <f>'Step 4'!F9</f>
        <v>-10</v>
      </c>
      <c r="G9" s="50">
        <f t="shared" ref="G9:G10" si="1">IF((E9="&lt;"),IF(D9/F9&lt;1,2^((1-D9/F9)/LN(10/3)),2^(-LOG(D9/F9,10/3))),IF((E9="&gt;"),IF(D9/F9&gt;1,2^((1-F9/D9)/LN(10/3)),2^(-LOG(F9/D9,10/3))),""))</f>
        <v>1.3880923760594976</v>
      </c>
    </row>
    <row r="10" spans="1:7" ht="78" customHeight="1" x14ac:dyDescent="0.3">
      <c r="A10" s="19" t="s">
        <v>13</v>
      </c>
      <c r="B10" s="5" t="str">
        <f>'Step 4'!B10</f>
        <v>Доля крупнейшего торгового партнёра в экспорте (Хорватия)</v>
      </c>
      <c r="C10" s="5" t="str">
        <f>'Step 4'!C10</f>
        <v>%</v>
      </c>
      <c r="D10" s="48">
        <f>'Step 4'!D10</f>
        <v>16.100000000000001</v>
      </c>
      <c r="E10" s="50" t="s">
        <v>139</v>
      </c>
      <c r="F10" s="50">
        <f>'Step 4'!F10</f>
        <v>25</v>
      </c>
      <c r="G10" s="50">
        <f t="shared" si="1"/>
        <v>1.2274699806775615</v>
      </c>
    </row>
    <row r="11" spans="1:7" ht="15.6" customHeight="1" x14ac:dyDescent="0.3">
      <c r="A11" s="19" t="s">
        <v>14</v>
      </c>
      <c r="B11" s="40" t="s">
        <v>15</v>
      </c>
      <c r="C11" s="40"/>
      <c r="D11" s="40"/>
      <c r="E11" s="40"/>
      <c r="F11" s="40"/>
      <c r="G11" s="40"/>
    </row>
    <row r="12" spans="1:7" ht="78" customHeight="1" x14ac:dyDescent="0.3">
      <c r="A12" s="19" t="s">
        <v>16</v>
      </c>
      <c r="B12" s="3" t="str">
        <f>'Step 4'!B12</f>
        <v>Государственные капитальные расходы (% от общих расходов бюджета)</v>
      </c>
      <c r="C12" s="3" t="str">
        <f>'Step 4'!C12</f>
        <v>%</v>
      </c>
      <c r="D12" s="50">
        <f>'Step 4'!D12</f>
        <v>9.291448842419717</v>
      </c>
      <c r="E12" s="50" t="s">
        <v>141</v>
      </c>
      <c r="F12" s="50">
        <f>'Step 4'!F12</f>
        <v>5</v>
      </c>
      <c r="G12" s="50">
        <f>IF((E12="&lt;"),IF(D12/F12&lt;1,2^((1-D12/F12)/LN(10/3)),2^(-LOG(D12/F12,10/3))),IF((E12="&gt;"),IF(D12/F12&gt;1,2^((1-F12/D12)/LN(10/3)),2^(-LOG(F12/D12,10/3))),""))</f>
        <v>1.3046133352640954</v>
      </c>
    </row>
    <row r="13" spans="1:7" ht="78" customHeight="1" x14ac:dyDescent="0.3">
      <c r="A13" s="19" t="s">
        <v>17</v>
      </c>
      <c r="B13" s="3" t="str">
        <f>'Step 4'!B13</f>
        <v>Индекс оборота сектора ИКТ (J — информация и коммуникации), база 2021=100</v>
      </c>
      <c r="C13" s="3" t="str">
        <f>'Step 4'!C13</f>
        <v>ед.</v>
      </c>
      <c r="D13" s="50">
        <f>'Step 4'!D13</f>
        <v>136.80000000000001</v>
      </c>
      <c r="E13" s="50" t="s">
        <v>141</v>
      </c>
      <c r="F13" s="50">
        <f>'Step 4'!F13</f>
        <v>110</v>
      </c>
      <c r="G13" s="50">
        <f t="shared" ref="G13:G14" si="2">IF((E13="&lt;"),IF(D13/F13&lt;1,2^((1-D13/F13)/LN(10/3)),2^(-LOG(D13/F13,10/3))),IF((E13="&gt;"),IF(D13/F13&gt;1,2^((1-F13/D13)/LN(10/3)),2^(-LOG(F13/D13,10/3))),""))</f>
        <v>1.119393021939314</v>
      </c>
    </row>
    <row r="14" spans="1:7" ht="46.8" customHeight="1" x14ac:dyDescent="0.3">
      <c r="A14" s="19" t="s">
        <v>18</v>
      </c>
      <c r="B14" s="3" t="str">
        <f>'Step 4'!B14</f>
        <v>Доля ИКТ-сектора в обороте торговли и услуг</v>
      </c>
      <c r="C14" s="3" t="str">
        <f>'Step 4'!C14</f>
        <v>%</v>
      </c>
      <c r="D14" s="50">
        <f>'Step 4'!D14</f>
        <v>8.1999999999999993</v>
      </c>
      <c r="E14" s="50" t="s">
        <v>141</v>
      </c>
      <c r="F14" s="50">
        <f>'Step 4'!F14</f>
        <v>5</v>
      </c>
      <c r="G14" s="50">
        <f t="shared" si="2"/>
        <v>1.2519094042859074</v>
      </c>
    </row>
    <row r="15" spans="1:7" ht="15.6" customHeight="1" x14ac:dyDescent="0.3">
      <c r="A15" s="19" t="s">
        <v>19</v>
      </c>
      <c r="B15" s="44" t="s">
        <v>20</v>
      </c>
      <c r="C15" s="44"/>
      <c r="D15" s="44"/>
      <c r="E15" s="44"/>
      <c r="F15" s="44"/>
      <c r="G15" s="44"/>
    </row>
    <row r="16" spans="1:7" ht="62.4" customHeight="1" x14ac:dyDescent="0.3">
      <c r="A16" s="18" t="s">
        <v>21</v>
      </c>
      <c r="B16" s="3" t="str">
        <f>'Step 4'!B16</f>
        <v>Уровень молодёжной безработицы (15–24 лет)</v>
      </c>
      <c r="C16" s="3" t="str">
        <f>'Step 4'!C16</f>
        <v>%</v>
      </c>
      <c r="D16" s="50">
        <f>'Step 4'!D16</f>
        <v>30.588235294117649</v>
      </c>
      <c r="E16" s="50" t="s">
        <v>139</v>
      </c>
      <c r="F16" s="50">
        <f>'Step 4'!F16</f>
        <v>20</v>
      </c>
      <c r="G16" s="50">
        <f>IF((E16="&lt;"),IF(D16/F16&lt;1,2^((1-D16/F16)/LN(10/3)),2^(-LOG(D16/F16,10/3))),IF((E16="&gt;"),IF(D16/F16&gt;1,2^((1-F16/D16)/LN(10/3)),2^(-LOG(F16/D16,10/3))),""))</f>
        <v>0.78300803135813124</v>
      </c>
    </row>
    <row r="17" spans="1:7" ht="62.4" customHeight="1" x14ac:dyDescent="0.3">
      <c r="A17" s="18" t="s">
        <v>22</v>
      </c>
      <c r="B17" s="3" t="str">
        <f>'Step 4'!B17</f>
        <v>Уровень экономической активности населения</v>
      </c>
      <c r="C17" s="3" t="str">
        <f>'Step 4'!C17</f>
        <v>%</v>
      </c>
      <c r="D17" s="50">
        <f>'Step 4'!D17</f>
        <v>49.1</v>
      </c>
      <c r="E17" s="50" t="s">
        <v>141</v>
      </c>
      <c r="F17" s="50">
        <f>'Step 4'!F17</f>
        <v>60</v>
      </c>
      <c r="G17" s="50">
        <f t="shared" ref="G17:G18" si="3">IF((E17="&lt;"),IF(D17/F17&lt;1,2^((1-D17/F17)/LN(10/3)),2^(-LOG(D17/F17,10/3))),IF((E17="&gt;"),IF(D17/F17&gt;1,2^((1-F17/D17)/LN(10/3)),2^(-LOG(F17/D17,10/3))),""))</f>
        <v>0.89098930520908526</v>
      </c>
    </row>
    <row r="18" spans="1:7" ht="46.8" customHeight="1" x14ac:dyDescent="0.3">
      <c r="A18" s="18" t="s">
        <v>23</v>
      </c>
      <c r="B18" s="3" t="str">
        <f>'Step 4'!B18</f>
        <v>Гендерный разрыв в уровне занятости</v>
      </c>
      <c r="C18" s="3" t="str">
        <f>'Step 4'!C18</f>
        <v>п.п.</v>
      </c>
      <c r="D18" s="50">
        <f>'Step 4'!D18</f>
        <v>23.199999999999996</v>
      </c>
      <c r="E18" s="50" t="s">
        <v>139</v>
      </c>
      <c r="F18" s="50">
        <f>'Step 4'!F18</f>
        <v>15</v>
      </c>
      <c r="G18" s="50">
        <f t="shared" si="3"/>
        <v>0.77796695975790242</v>
      </c>
    </row>
    <row r="19" spans="1:7" ht="15.6" customHeight="1" x14ac:dyDescent="0.3">
      <c r="A19" s="18" t="s">
        <v>24</v>
      </c>
      <c r="B19" s="39" t="s">
        <v>25</v>
      </c>
      <c r="C19" s="39"/>
      <c r="D19" s="39"/>
      <c r="E19" s="39"/>
      <c r="F19" s="39"/>
      <c r="G19" s="39"/>
    </row>
    <row r="20" spans="1:7" ht="31.2" customHeight="1" x14ac:dyDescent="0.3">
      <c r="A20" s="19" t="s">
        <v>26</v>
      </c>
      <c r="B20" s="3" t="str">
        <f>'Step 4'!B20</f>
        <v>Государственный долг (% к ВВП)</v>
      </c>
      <c r="C20" s="3" t="str">
        <f>'Step 4'!C20</f>
        <v>%</v>
      </c>
      <c r="D20" s="3">
        <f>'Step 4'!D20</f>
        <v>18.72</v>
      </c>
      <c r="E20" s="50" t="s">
        <v>139</v>
      </c>
      <c r="F20" s="50">
        <f>'Step 4'!F20</f>
        <v>60</v>
      </c>
      <c r="G20" s="50">
        <f>IF((E20="&lt;"),IF(D20/F20&lt;1,2^((1-D20/F20)/LN(10/3)),2^(-LOG(D20/F20,10/3))),IF((E20="&gt;"),IF(D20/F20&gt;1,2^((1-F20/D20)/LN(10/3)),2^(-LOG(F20/D20,10/3))),""))</f>
        <v>1.4860075841768789</v>
      </c>
    </row>
    <row r="21" spans="1:7" ht="46.8" customHeight="1" x14ac:dyDescent="0.3">
      <c r="A21" s="19" t="s">
        <v>27</v>
      </c>
      <c r="B21" s="3" t="str">
        <f>'Step 4'!B21</f>
        <v>Среднегодовой темп инфляции (ИПЦ)</v>
      </c>
      <c r="C21" s="3" t="str">
        <f>'Step 4'!C21</f>
        <v>%</v>
      </c>
      <c r="D21" s="50">
        <f>'Step 4'!D21</f>
        <v>1.7000000000000028</v>
      </c>
      <c r="E21" s="50" t="s">
        <v>139</v>
      </c>
      <c r="F21" s="50">
        <f>'Step 4'!F21</f>
        <v>5</v>
      </c>
      <c r="G21" s="50">
        <f t="shared" ref="G21:G22" si="4">IF((E21="&lt;"),IF(D21/F21&lt;1,2^((1-D21/F21)/LN(10/3)),2^(-LOG(D21/F21,10/3))),IF((E21="&gt;"),IF(D21/F21&gt;1,2^((1-F21/D21)/LN(10/3)),2^(-LOG(F21/D21,10/3))),""))</f>
        <v>1.4622450849541717</v>
      </c>
    </row>
    <row r="22" spans="1:7" ht="62.4" customHeight="1" x14ac:dyDescent="0.3">
      <c r="A22" s="19" t="s">
        <v>28</v>
      </c>
      <c r="B22" s="3" t="str">
        <f>'Step 4'!B22</f>
        <v>Дефицит консолидированного бюджета (% к ВВП)</v>
      </c>
      <c r="C22" s="3" t="str">
        <f>'Step 4'!C22</f>
        <v>%</v>
      </c>
      <c r="D22" s="50">
        <f>'Step 4'!D22</f>
        <v>-1.8140164085764348</v>
      </c>
      <c r="E22" s="50" t="s">
        <v>141</v>
      </c>
      <c r="F22" s="50">
        <f>'Step 4'!F22</f>
        <v>-3</v>
      </c>
      <c r="G22" s="50">
        <f t="shared" si="4"/>
        <v>0.74854411936360232</v>
      </c>
    </row>
    <row r="23" spans="1:7" ht="15.6" customHeight="1" x14ac:dyDescent="0.3">
      <c r="A23" s="20">
        <v>2</v>
      </c>
      <c r="B23" s="41" t="s">
        <v>29</v>
      </c>
      <c r="C23" s="41"/>
      <c r="D23" s="41"/>
      <c r="E23" s="41"/>
      <c r="F23" s="41"/>
      <c r="G23" s="41"/>
    </row>
    <row r="24" spans="1:7" ht="15.6" customHeight="1" x14ac:dyDescent="0.3">
      <c r="A24" s="18" t="s">
        <v>30</v>
      </c>
      <c r="B24" s="42" t="s">
        <v>31</v>
      </c>
      <c r="C24" s="42"/>
      <c r="D24" s="42"/>
      <c r="E24" s="42"/>
      <c r="F24" s="42"/>
      <c r="G24" s="42"/>
    </row>
    <row r="25" spans="1:7" ht="62.4" customHeight="1" x14ac:dyDescent="0.3">
      <c r="A25" s="19" t="s">
        <v>32</v>
      </c>
      <c r="B25" s="5" t="str">
        <f>'Step 4'!B25</f>
        <v>Индекс глобальной инновационности (GII), баллы</v>
      </c>
      <c r="C25" s="5" t="str">
        <f>'Step 4'!C25</f>
        <v>баллы</v>
      </c>
      <c r="D25" s="48">
        <f>'Step 4'!D25</f>
        <v>25.5</v>
      </c>
      <c r="E25" s="50" t="s">
        <v>141</v>
      </c>
      <c r="F25" s="50">
        <f>'Step 4'!F25</f>
        <v>35</v>
      </c>
      <c r="G25" s="50">
        <f>IF((E25="&lt;"),IF(D25/F25&lt;1,2^((1-D25/F25)/LN(10/3)),2^(-LOG(D25/F25,10/3))),IF((E25="&gt;"),IF(D25/F25&gt;1,2^((1-F25/D25)/LN(10/3)),2^(-LOG(F25/D25,10/3))),""))</f>
        <v>0.83334132714970344</v>
      </c>
    </row>
    <row r="26" spans="1:7" ht="62.4" customHeight="1" x14ac:dyDescent="0.3">
      <c r="A26" s="19" t="s">
        <v>33</v>
      </c>
      <c r="B26" s="5" t="str">
        <f>'Step 4'!B26</f>
        <v>Доля домохозяйств с доступом в интернет</v>
      </c>
      <c r="C26" s="5" t="str">
        <f>'Step 4'!C26</f>
        <v>%</v>
      </c>
      <c r="D26" s="48">
        <f>'Step 4'!D26</f>
        <v>84.2</v>
      </c>
      <c r="E26" s="50" t="s">
        <v>141</v>
      </c>
      <c r="F26" s="50">
        <f>'Step 4'!F26</f>
        <v>70</v>
      </c>
      <c r="G26" s="50">
        <f t="shared" ref="G26:G27" si="5">IF((E26="&lt;"),IF(D26/F26&lt;1,2^((1-D26/F26)/LN(10/3)),2^(-LOG(D26/F26,10/3))),IF((E26="&gt;"),IF(D26/F26&gt;1,2^((1-F26/D26)/LN(10/3)),2^(-LOG(F26/D26,10/3))),""))</f>
        <v>1.1019621410592138</v>
      </c>
    </row>
    <row r="27" spans="1:7" ht="15.6" x14ac:dyDescent="0.3">
      <c r="A27" s="19" t="s">
        <v>34</v>
      </c>
      <c r="B27" s="5" t="str">
        <f>'Step 4'!B27</f>
        <v>Число студентов ВУЗов (% от численности населения)</v>
      </c>
      <c r="C27" s="5" t="str">
        <f>'Step 4'!C27</f>
        <v>%</v>
      </c>
      <c r="D27" s="48">
        <f>'Step 4'!D27</f>
        <v>2.1244016482973436</v>
      </c>
      <c r="E27" s="50" t="s">
        <v>141</v>
      </c>
      <c r="F27" s="50">
        <f>'Step 4'!F27</f>
        <v>3</v>
      </c>
      <c r="G27" s="50">
        <f t="shared" si="5"/>
        <v>0.81980191210319442</v>
      </c>
    </row>
    <row r="28" spans="1:7" ht="15.6" customHeight="1" x14ac:dyDescent="0.3">
      <c r="A28" s="19" t="s">
        <v>35</v>
      </c>
      <c r="B28" s="43" t="s">
        <v>36</v>
      </c>
      <c r="C28" s="43"/>
      <c r="D28" s="43"/>
      <c r="E28" s="43"/>
      <c r="F28" s="43"/>
      <c r="G28" s="43"/>
    </row>
    <row r="29" spans="1:7" ht="93.6" customHeight="1" x14ac:dyDescent="0.3">
      <c r="A29" s="19" t="s">
        <v>37</v>
      </c>
      <c r="B29" s="3" t="str">
        <f>'Step 4'!B29</f>
        <v>Индекс физического объёма промышленного производства, база 2021=100</v>
      </c>
      <c r="C29" s="3" t="str">
        <f>'Step 4'!C29</f>
        <v>ед.</v>
      </c>
      <c r="D29" s="50">
        <f>'Step 4'!D29</f>
        <v>93.1</v>
      </c>
      <c r="E29" s="50" t="s">
        <v>141</v>
      </c>
      <c r="F29" s="50">
        <f>'Step 4'!F29</f>
        <v>90</v>
      </c>
      <c r="G29" s="50">
        <f>IF((E29="&lt;"),IF(D29/F29&lt;1,2^((1-D29/F29)/LN(10/3)),2^(-LOG(D29/F29,10/3))),IF((E29="&gt;"),IF(D29/F29&gt;1,2^((1-F29/D29)/LN(10/3)),2^(-LOG(F29/D29,10/3))),""))</f>
        <v>1.0193548650103568</v>
      </c>
    </row>
    <row r="30" spans="1:7" ht="78" customHeight="1" x14ac:dyDescent="0.3">
      <c r="A30" s="19" t="s">
        <v>38</v>
      </c>
      <c r="B30" s="3" t="str">
        <f>'Step 4'!B30</f>
        <v>Индекс производства в строительстве (здания), база 2015=100</v>
      </c>
      <c r="C30" s="3" t="str">
        <f>'Step 4'!C30</f>
        <v>ед.</v>
      </c>
      <c r="D30" s="50">
        <f>'Step 4'!D30</f>
        <v>102.9</v>
      </c>
      <c r="E30" s="50" t="s">
        <v>141</v>
      </c>
      <c r="F30" s="50">
        <f>'Step 4'!F30</f>
        <v>95</v>
      </c>
      <c r="G30" s="50">
        <f t="shared" ref="G30:G31" si="6">IF((E30="&lt;"),IF(D30/F30&lt;1,2^((1-D30/F30)/LN(10/3)),2^(-LOG(D30/F30,10/3))),IF((E30="&gt;"),IF(D30/F30&gt;1,2^((1-F30/D30)/LN(10/3)),2^(-LOG(F30/D30,10/3))),""))</f>
        <v>1.0451911841026518</v>
      </c>
    </row>
    <row r="31" spans="1:7" ht="93.6" customHeight="1" x14ac:dyDescent="0.3">
      <c r="A31" s="19" t="s">
        <v>39</v>
      </c>
      <c r="B31" s="3" t="str">
        <f>'Step 4'!B31</f>
        <v>Индекс розничного товарооборота в постоянных ценах, база 2021=100</v>
      </c>
      <c r="C31" s="3" t="str">
        <f>'Step 4'!C31</f>
        <v>ед.</v>
      </c>
      <c r="D31" s="50">
        <f>'Step 4'!D31</f>
        <v>137.80000000000001</v>
      </c>
      <c r="E31" s="50" t="s">
        <v>141</v>
      </c>
      <c r="F31" s="50">
        <f>'Step 4'!F31</f>
        <v>110</v>
      </c>
      <c r="G31" s="50">
        <f t="shared" si="6"/>
        <v>1.1231598729723165</v>
      </c>
    </row>
    <row r="32" spans="1:7" ht="15.6" customHeight="1" x14ac:dyDescent="0.3">
      <c r="A32" s="19" t="s">
        <v>40</v>
      </c>
      <c r="B32" s="36" t="s">
        <v>41</v>
      </c>
      <c r="C32" s="36"/>
      <c r="D32" s="36"/>
      <c r="E32" s="36"/>
      <c r="F32" s="36"/>
      <c r="G32" s="36"/>
    </row>
    <row r="33" spans="1:7" ht="62.4" customHeight="1" x14ac:dyDescent="0.3">
      <c r="A33" s="19" t="s">
        <v>42</v>
      </c>
      <c r="B33" s="3" t="str">
        <f>'Step 4'!B33</f>
        <v>Сальдо торгового баланса по с/х продукции (% к ВВП)</v>
      </c>
      <c r="C33" s="3" t="str">
        <f>'Step 4'!C33</f>
        <v>%</v>
      </c>
      <c r="D33" s="50">
        <f>'Step 4'!D33</f>
        <v>-1.4885056543931285</v>
      </c>
      <c r="E33" s="50" t="s">
        <v>141</v>
      </c>
      <c r="F33" s="50">
        <f>'Step 4'!F33</f>
        <v>-5</v>
      </c>
      <c r="G33" s="50">
        <f>IF((E33="&lt;"),IF(D33/F33&lt;1,2^((1-D33/F33)/LN(10/3)),2^(-LOG(D33/F33,10/3))),IF((E33="&gt;"),IF(D33/F33&gt;1,2^((1-F33/D33)/LN(10/3)),2^(-LOG(F33/D33,10/3))),""))</f>
        <v>0.49779057236793639</v>
      </c>
    </row>
    <row r="34" spans="1:7" ht="93.6" customHeight="1" x14ac:dyDescent="0.3">
      <c r="A34" s="19" t="s">
        <v>43</v>
      </c>
      <c r="B34" s="3" t="str">
        <f>'Step 4'!B34</f>
        <v>Доля продовольствия и напитков в товарном импорте (разделы C10+C11+C12)</v>
      </c>
      <c r="C34" s="3" t="str">
        <f>'Step 4'!C34</f>
        <v>%</v>
      </c>
      <c r="D34" s="50">
        <f>'Step 4'!D34</f>
        <v>14.119941369442312</v>
      </c>
      <c r="E34" s="50" t="s">
        <v>139</v>
      </c>
      <c r="F34" s="50">
        <f>'Step 4'!F34</f>
        <v>20</v>
      </c>
      <c r="G34" s="50">
        <f t="shared" ref="G34:G35" si="7">IF((E34="&lt;"),IF(D34/F34&lt;1,2^((1-D34/F34)/LN(10/3)),2^(-LOG(D34/F34,10/3))),IF((E34="&gt;"),IF(D34/F34&gt;1,2^((1-F34/D34)/LN(10/3)),2^(-LOG(F34/D34,10/3))),""))</f>
        <v>1.1844308698661985</v>
      </c>
    </row>
    <row r="35" spans="1:7" ht="109.2" customHeight="1" x14ac:dyDescent="0.3">
      <c r="A35" s="19" t="s">
        <v>44</v>
      </c>
      <c r="B35" s="3" t="str">
        <f>'Step 4'!B35</f>
        <v>Доля продовольственных товаров в структуре потребительской корзины (пондер ИПЦ)</v>
      </c>
      <c r="C35" s="3" t="str">
        <f>'Step 4'!C35</f>
        <v>%</v>
      </c>
      <c r="D35" s="50">
        <f>'Step 4'!D35</f>
        <v>36.8748</v>
      </c>
      <c r="E35" s="50" t="s">
        <v>139</v>
      </c>
      <c r="F35" s="50">
        <f>'Step 4'!F35</f>
        <v>40</v>
      </c>
      <c r="G35" s="50">
        <f t="shared" si="7"/>
        <v>1.0460077149429559</v>
      </c>
    </row>
    <row r="36" spans="1:7" ht="15.6" customHeight="1" x14ac:dyDescent="0.3">
      <c r="A36" s="19" t="s">
        <v>45</v>
      </c>
      <c r="B36" s="35" t="s">
        <v>46</v>
      </c>
      <c r="C36" s="35"/>
      <c r="D36" s="35"/>
      <c r="E36" s="35"/>
      <c r="F36" s="35"/>
      <c r="G36" s="35"/>
    </row>
    <row r="37" spans="1:7" ht="46.8" customHeight="1" x14ac:dyDescent="0.3">
      <c r="A37" s="19" t="s">
        <v>47</v>
      </c>
      <c r="B37" s="3" t="str">
        <f>'Step 4'!B37</f>
        <v>Уровень безработицы (МОТ, LFS)</v>
      </c>
      <c r="C37" s="3" t="str">
        <f>'Step 4'!C37</f>
        <v>%</v>
      </c>
      <c r="D37" s="50">
        <f>'Step 4'!D37</f>
        <v>12.668082094833688</v>
      </c>
      <c r="E37" s="50" t="s">
        <v>139</v>
      </c>
      <c r="F37" s="50">
        <f>'Step 4'!F37</f>
        <v>10</v>
      </c>
      <c r="G37" s="50">
        <f>IF((E37="&lt;"),IF(D37/F37&lt;1,2^((1-D37/F37)/LN(10/3)),2^(-LOG(D37/F37,10/3))),IF((E37="&gt;"),IF(D37/F37&gt;1,2^((1-F37/D37)/LN(10/3)),2^(-LOG(F37/D37,10/3))),""))</f>
        <v>0.87270535988404419</v>
      </c>
    </row>
    <row r="38" spans="1:7" ht="46.8" customHeight="1" x14ac:dyDescent="0.3">
      <c r="A38" s="19" t="s">
        <v>48</v>
      </c>
      <c r="B38" s="3" t="str">
        <f>'Step 4'!B38</f>
        <v>Уровень занятости населения (15+)</v>
      </c>
      <c r="C38" s="3" t="str">
        <f>'Step 4'!C38</f>
        <v>%</v>
      </c>
      <c r="D38" s="50">
        <f>'Step 4'!D38</f>
        <v>42.9</v>
      </c>
      <c r="E38" s="50" t="s">
        <v>141</v>
      </c>
      <c r="F38" s="50">
        <f>'Step 4'!F38</f>
        <v>60</v>
      </c>
      <c r="G38" s="50">
        <f t="shared" ref="G38:G39" si="8">IF((E38="&lt;"),IF(D38/F38&lt;1,2^((1-D38/F38)/LN(10/3)),2^(-LOG(D38/F38,10/3))),IF((E38="&gt;"),IF(D38/F38&gt;1,2^((1-F38/D38)/LN(10/3)),2^(-LOG(F38/D38,10/3))),""))</f>
        <v>0.8243688321537449</v>
      </c>
    </row>
    <row r="39" spans="1:7" ht="93.6" customHeight="1" x14ac:dyDescent="0.3">
      <c r="A39" s="19" t="s">
        <v>49</v>
      </c>
      <c r="B39" s="3" t="str">
        <f>'Step 4'!B39</f>
        <v>Расходы на социальные пособия (% от расходов консолидированного бюджета)</v>
      </c>
      <c r="C39" s="3" t="str">
        <f>'Step 4'!C39</f>
        <v>%</v>
      </c>
      <c r="D39" s="50">
        <f>'Step 4'!D39</f>
        <v>40.611930545182972</v>
      </c>
      <c r="E39" s="50" t="s">
        <v>139</v>
      </c>
      <c r="F39" s="50">
        <f>'Step 4'!F39</f>
        <v>50</v>
      </c>
      <c r="G39" s="50">
        <f t="shared" si="8"/>
        <v>1.1141562104783804</v>
      </c>
    </row>
    <row r="40" spans="1:7" ht="15.6" customHeight="1" x14ac:dyDescent="0.3">
      <c r="A40" s="19" t="s">
        <v>50</v>
      </c>
      <c r="B40" s="36" t="s">
        <v>51</v>
      </c>
      <c r="C40" s="36"/>
      <c r="D40" s="36"/>
      <c r="E40" s="36"/>
      <c r="F40" s="36"/>
      <c r="G40" s="36"/>
    </row>
    <row r="41" spans="1:7" ht="93.6" customHeight="1" x14ac:dyDescent="0.3">
      <c r="A41" s="19" t="s">
        <v>52</v>
      </c>
      <c r="B41" s="3" t="str">
        <f>'Step 4'!B41</f>
        <v>Доля транспортных средств на альтернативных видах топлива в автопарке</v>
      </c>
      <c r="C41" s="3" t="str">
        <f>'Step 4'!C41</f>
        <v>%</v>
      </c>
      <c r="D41" s="50">
        <f>'Step 4'!D41</f>
        <v>3.1</v>
      </c>
      <c r="E41" s="50" t="s">
        <v>141</v>
      </c>
      <c r="F41" s="50">
        <f>'Step 4'!F41</f>
        <v>5</v>
      </c>
      <c r="G41" s="50">
        <f>IF((E41="&lt;"),IF(D41/F41&lt;1,2^((1-D41/F41)/LN(10/3)),2^(-LOG(D41/F41,10/3))),IF((E41="&gt;"),IF(D41/F41&gt;1,2^((1-F41/D41)/LN(10/3)),2^(-LOG(F41/D41,10/3))),""))</f>
        <v>0.75941022529405522</v>
      </c>
    </row>
    <row r="42" spans="1:7" ht="15.6" x14ac:dyDescent="0.3">
      <c r="A42" s="19" t="s">
        <v>53</v>
      </c>
      <c r="B42" s="3" t="str">
        <f>'Step 4'!B42</f>
        <v xml:space="preserve">Доля транспортных средств старше 20 лет в автопарке </v>
      </c>
      <c r="C42" s="3" t="str">
        <f>'Step 4'!C42</f>
        <v>%</v>
      </c>
      <c r="D42" s="50">
        <f>'Step 4'!D42</f>
        <v>14.6</v>
      </c>
      <c r="E42" s="50" t="s">
        <v>139</v>
      </c>
      <c r="F42" s="50">
        <f>'Step 4'!F42</f>
        <v>20</v>
      </c>
      <c r="G42" s="50">
        <f t="shared" ref="G42:G43" si="9">IF((E42="&lt;"),IF(D42/F42&lt;1,2^((1-D42/F42)/LN(10/3)),2^(-LOG(D42/F42,10/3))),IF((E42="&gt;"),IF(D42/F42&gt;1,2^((1-F42/D42)/LN(10/3)),2^(-LOG(F42/D42,10/3))),""))</f>
        <v>1.1681759246380738</v>
      </c>
    </row>
    <row r="43" spans="1:7" ht="31.2" customHeight="1" x14ac:dyDescent="0.3">
      <c r="A43" s="19" t="s">
        <v>54</v>
      </c>
      <c r="B43" s="3" t="str">
        <f>'Step 4'!B43</f>
        <v>Экологические налоги (% к ВВП)</v>
      </c>
      <c r="C43" s="3" t="str">
        <f>'Step 4'!C43</f>
        <v xml:space="preserve">% </v>
      </c>
      <c r="D43" s="50">
        <f>'Step 4'!D43</f>
        <v>2.8241839819910077</v>
      </c>
      <c r="E43" s="50" t="s">
        <v>141</v>
      </c>
      <c r="F43" s="50">
        <f>'Step 4'!F43</f>
        <v>2</v>
      </c>
      <c r="G43" s="50">
        <f t="shared" si="9"/>
        <v>1.1829506533910183</v>
      </c>
    </row>
  </sheetData>
  <mergeCells count="12">
    <mergeCell ref="B23:G23"/>
    <mergeCell ref="B24:G24"/>
    <mergeCell ref="B28:G28"/>
    <mergeCell ref="B32:G32"/>
    <mergeCell ref="B2:G2"/>
    <mergeCell ref="B3:G3"/>
    <mergeCell ref="B7:G7"/>
    <mergeCell ref="B11:G11"/>
    <mergeCell ref="B36:G36"/>
    <mergeCell ref="B40:G40"/>
    <mergeCell ref="B15:G15"/>
    <mergeCell ref="B19:G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441D-1EDC-4FA5-8034-96D0AE31BFFF}">
  <dimension ref="A1:D15"/>
  <sheetViews>
    <sheetView tabSelected="1" workbookViewId="0">
      <selection activeCell="D18" sqref="D18"/>
    </sheetView>
  </sheetViews>
  <sheetFormatPr defaultRowHeight="14.4" x14ac:dyDescent="0.3"/>
  <cols>
    <col min="1" max="1" width="14" bestFit="1" customWidth="1"/>
    <col min="2" max="2" width="67.88671875" customWidth="1"/>
    <col min="3" max="3" width="5.88671875" bestFit="1" customWidth="1"/>
    <col min="4" max="4" width="67.6640625" customWidth="1"/>
  </cols>
  <sheetData>
    <row r="1" spans="1:4" ht="19.2" customHeight="1" x14ac:dyDescent="0.3">
      <c r="A1" s="26" t="s">
        <v>0</v>
      </c>
      <c r="B1" s="26" t="s">
        <v>1</v>
      </c>
      <c r="C1" s="26" t="s">
        <v>148</v>
      </c>
      <c r="D1" s="26" t="s">
        <v>142</v>
      </c>
    </row>
    <row r="2" spans="1:4" ht="31.2" x14ac:dyDescent="0.3">
      <c r="A2" s="26">
        <v>1</v>
      </c>
      <c r="B2" s="54" t="s">
        <v>143</v>
      </c>
      <c r="C2" s="61">
        <f>AVERAGE(C4,C10)</f>
        <v>1.0691389015235599</v>
      </c>
      <c r="D2" s="55" t="str">
        <f>IF(C2&lt;0.5,"Критический",IF(C2&lt;0.7,"Кризисный",IF(C2&lt;1,"Низкий",IF(C2&lt;1.5,"Достаточный","Высокий"))))</f>
        <v>Достаточный</v>
      </c>
    </row>
    <row r="3" spans="1:4" ht="19.2" customHeight="1" x14ac:dyDescent="0.3">
      <c r="A3" s="62" t="s">
        <v>58</v>
      </c>
      <c r="B3" s="63"/>
      <c r="C3" s="63"/>
      <c r="D3" s="64"/>
    </row>
    <row r="4" spans="1:4" ht="15.6" x14ac:dyDescent="0.3">
      <c r="A4" s="53" t="s">
        <v>4</v>
      </c>
      <c r="B4" s="51" t="s">
        <v>3</v>
      </c>
      <c r="C4" s="56">
        <f>AVERAGE(C5:C9)</f>
        <v>1.165423958686197</v>
      </c>
      <c r="D4" s="28" t="str">
        <f>IF(C4&lt;0.5,"Критический",IF(C4&lt;0.7,"Кризисный",IF(C4&lt;1,"Низкий",IF(C4&lt;1.5,"Достаточный","Высокий"))))</f>
        <v>Достаточный</v>
      </c>
    </row>
    <row r="5" spans="1:4" ht="15.6" x14ac:dyDescent="0.3">
      <c r="A5" s="18" t="s">
        <v>6</v>
      </c>
      <c r="B5" s="10" t="s">
        <v>5</v>
      </c>
      <c r="C5" s="21">
        <f>AVERAGE('Step 5'!G4:G6)</f>
        <v>1.3152936583147536</v>
      </c>
      <c r="D5" s="4" t="str">
        <f>IF(C5&lt;0.5,"Критический",IF(C5&lt;0.7,"Кризисный",IF(C5&lt;1,"Низкий",IF(C5&lt;1.5,"Достаточный","Высокий"))))</f>
        <v>Достаточный</v>
      </c>
    </row>
    <row r="6" spans="1:4" ht="15.6" x14ac:dyDescent="0.3">
      <c r="A6" s="18" t="s">
        <v>7</v>
      </c>
      <c r="B6" s="11" t="s">
        <v>10</v>
      </c>
      <c r="C6" s="22">
        <f>AVERAGE('Step 5'!G8:G10)</f>
        <v>1.2369338530132019</v>
      </c>
      <c r="D6" s="6" t="str">
        <f>IF(C6&lt;0.5,"Критический",IF(C6&lt;0.7,"Кризисный",IF(C6&lt;1,"Низкий",IF(C6&lt;1.5,"Достаточный","Высокий"))))</f>
        <v>Достаточный</v>
      </c>
    </row>
    <row r="7" spans="1:4" ht="15.6" x14ac:dyDescent="0.3">
      <c r="A7" s="19" t="s">
        <v>8</v>
      </c>
      <c r="B7" s="12" t="s">
        <v>15</v>
      </c>
      <c r="C7" s="23">
        <f>AVERAGE('Step 5'!G12:G14)</f>
        <v>1.2253052538297722</v>
      </c>
      <c r="D7" s="7" t="str">
        <f>IF(C7&lt;0.5,"Критический",IF(C7&lt;0.7,"Кризисный",IF(C7&lt;1,"Низкий",IF(C7&lt;1.5,"Достаточный","Высокий"))))</f>
        <v>Достаточный</v>
      </c>
    </row>
    <row r="8" spans="1:4" ht="15.6" x14ac:dyDescent="0.3">
      <c r="A8" s="19" t="s">
        <v>144</v>
      </c>
      <c r="B8" s="13" t="s">
        <v>20</v>
      </c>
      <c r="C8" s="24">
        <f>AVERAGE('Step 5'!G16:G18)</f>
        <v>0.81732143210837294</v>
      </c>
      <c r="D8" s="8" t="str">
        <f>IF(C8&lt;0.5,"Критический",IF(C8&lt;0.7,"Кризисный",IF(C8&lt;1,"Низкий",IF(C8&lt;1.5,"Достаточный","Высокий"))))</f>
        <v>Низкий</v>
      </c>
    </row>
    <row r="9" spans="1:4" ht="15.6" x14ac:dyDescent="0.3">
      <c r="A9" s="18" t="s">
        <v>145</v>
      </c>
      <c r="B9" s="11" t="s">
        <v>25</v>
      </c>
      <c r="C9" s="22">
        <f>AVERAGE('Step 5'!G20:G22)</f>
        <v>1.2322655961648843</v>
      </c>
      <c r="D9" s="6" t="str">
        <f>IF(C9&lt;0.5,"Критический",IF(C9&lt;0.7,"Кризисный",IF(C9&lt;1,"Низкий",IF(C9&lt;1.5,"Достаточный","Высокий"))))</f>
        <v>Достаточный</v>
      </c>
    </row>
    <row r="10" spans="1:4" ht="15.6" x14ac:dyDescent="0.3">
      <c r="A10" s="20" t="s">
        <v>9</v>
      </c>
      <c r="B10" s="52" t="s">
        <v>29</v>
      </c>
      <c r="C10" s="57">
        <f>AVERAGE(C11:C15)</f>
        <v>0.97285384436092293</v>
      </c>
      <c r="D10" s="29" t="str">
        <f>IF(C10&lt;0.5,"Критический",IF(C10&lt;0.7,"Кризисный",IF(C10&lt;1,"Низкий",IF(C10&lt;1.5,"Достаточный","Высокий"))))</f>
        <v>Низкий</v>
      </c>
    </row>
    <row r="11" spans="1:4" ht="15.6" x14ac:dyDescent="0.3">
      <c r="A11" s="18" t="s">
        <v>11</v>
      </c>
      <c r="B11" s="14" t="s">
        <v>31</v>
      </c>
      <c r="C11" s="58">
        <f>AVERAGE('Step 5'!G25:G27)</f>
        <v>0.91836846010403717</v>
      </c>
      <c r="D11" s="30" t="str">
        <f>IF(C11&lt;0.5,"Критический",IF(C11&lt;0.7,"Кризисный",IF(C11&lt;1,"Низкий",IF(C11&lt;1.5,"Достаточный","Высокий"))))</f>
        <v>Низкий</v>
      </c>
    </row>
    <row r="12" spans="1:4" ht="15.6" x14ac:dyDescent="0.3">
      <c r="A12" s="19" t="s">
        <v>12</v>
      </c>
      <c r="B12" s="15" t="s">
        <v>36</v>
      </c>
      <c r="C12" s="59">
        <f>AVERAGE('Step 5'!G29:G31)</f>
        <v>1.0625686406951085</v>
      </c>
      <c r="D12" s="31" t="str">
        <f>IF(C12&lt;0.5,"Критический",IF(C12&lt;0.7,"Кризисный",IF(C12&lt;1,"Низкий",IF(C12&lt;1.5,"Достаточный","Высокий"))))</f>
        <v>Достаточный</v>
      </c>
    </row>
    <row r="13" spans="1:4" ht="15.6" x14ac:dyDescent="0.3">
      <c r="A13" s="19" t="s">
        <v>13</v>
      </c>
      <c r="B13" s="16" t="s">
        <v>41</v>
      </c>
      <c r="C13" s="60">
        <f>AVERAGE('Step 5'!G33:G35)</f>
        <v>0.90940971905903023</v>
      </c>
      <c r="D13" s="27" t="str">
        <f>IF(C13&lt;0.5,"Критический",IF(C13&lt;0.7,"Кризисный",IF(C13&lt;1,"Низкий",IF(C13&lt;1.5,"Достаточный","Высокий"))))</f>
        <v>Низкий</v>
      </c>
    </row>
    <row r="14" spans="1:4" ht="15.6" x14ac:dyDescent="0.3">
      <c r="A14" s="19" t="s">
        <v>146</v>
      </c>
      <c r="B14" s="17" t="s">
        <v>46</v>
      </c>
      <c r="C14" s="25">
        <f>AVERAGE('Step 5'!G37:G39)</f>
        <v>0.93707680083872313</v>
      </c>
      <c r="D14" s="9" t="str">
        <f>IF(C14&lt;0.5,"Критический",IF(C14&lt;0.7,"Кризисный",IF(C14&lt;1,"Низкий",IF(C14&lt;1.5,"Достаточный","Высокий"))))</f>
        <v>Низкий</v>
      </c>
    </row>
    <row r="15" spans="1:4" ht="15.6" x14ac:dyDescent="0.3">
      <c r="A15" s="19" t="s">
        <v>147</v>
      </c>
      <c r="B15" s="16" t="s">
        <v>51</v>
      </c>
      <c r="C15" s="60">
        <f>AVERAGE('Step 5'!G41:G43)</f>
        <v>1.0368456011077158</v>
      </c>
      <c r="D15" s="27" t="str">
        <f>IF(C15&lt;0.5,"Критический",IF(C15&lt;0.7,"Кризисный",IF(C15&lt;1,"Низкий",IF(C15&lt;1.5,"Достаточный","Высокий"))))</f>
        <v>Достаточный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Step 4</vt:lpstr>
      <vt:lpstr>Step 5</vt:lpstr>
      <vt:lpstr>Step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2015-06-05T18:19:34Z</dcterms:created>
  <dcterms:modified xsi:type="dcterms:W3CDTF">2026-05-06T20:01:41Z</dcterms:modified>
</cp:coreProperties>
</file>